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4a" sheetId="17" r:id="rId17"/>
  </sheets>
  <definedNames>
    <definedName name="_xlnm.Print_Area" localSheetId="0">'Z 1'!$A$2:$I$171</definedName>
    <definedName name="_xlnm.Print_Area" localSheetId="1">'Z 2 '!$A$1:$L$664</definedName>
    <definedName name="_xlnm.Print_Area" localSheetId="7">'Z 6 '!$A$1:$L$166</definedName>
    <definedName name="_xlnm.Print_Area" localSheetId="9">'Z 8 '!$A$1:$K$82</definedName>
    <definedName name="_xlnm.Print_Area" localSheetId="14">'z13'!$A$1:$C$43</definedName>
    <definedName name="_xlnm.Print_Area" localSheetId="15">'Z14'!$A$1:$R$30</definedName>
    <definedName name="_xlnm.Print_Area" localSheetId="2">'Z3'!$A$1:$P$36</definedName>
    <definedName name="_xlnm.Print_Area" localSheetId="3">'z3a'!$A$1:$N$46</definedName>
    <definedName name="_xlnm.Print_Area" localSheetId="4">'z3b'!$A$1:$F$19</definedName>
    <definedName name="_xlnm.Print_Area" localSheetId="5">'Z4'!$A$1:$P$148</definedName>
    <definedName name="_xlnm.Print_Area" localSheetId="6">'Z5'!$A$1:$D$33</definedName>
    <definedName name="_xlnm.Print_Area" localSheetId="10">'Z9'!$A$1:$K$24</definedName>
    <definedName name="_xlnm.Print_Titles" localSheetId="0">'Z 1'!$5:$7</definedName>
    <definedName name="_xlnm.Print_Titles" localSheetId="1">'Z 2 '!$3:$7</definedName>
    <definedName name="_xlnm.Print_Titles" localSheetId="7">'Z 6 '!$7:$10</definedName>
    <definedName name="_xlnm.Print_Titles" localSheetId="9">'Z 8 '!$4:$7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<sst xmlns="http://schemas.openxmlformats.org/spreadsheetml/2006/main" count="2788" uniqueCount="960">
  <si>
    <t>Załącznik Nr 11 do Uchwały Rady Powiatu  w Olecku Nr XXIII/153/08  z dnia 29 grudnia 2008 r.</t>
  </si>
  <si>
    <t>Załącznik nr 10 do Uchwały Rady Powiatu w Olecku nr XXIII/153/08 z dnia 29 grudnia 2008 r.</t>
  </si>
  <si>
    <t>Załącznik Nr 9 do uchwały Rady Powiatu Nr  XXIII/153/08 z dnia 29 grudnia 2008 r.</t>
  </si>
  <si>
    <t>Załącznik nr 8 do uchwały Rady Powiatu w Olecku nr. XXIII/153/ 08  z dnia 29 grudnia 2008 r.</t>
  </si>
  <si>
    <t>Załącznik nr 7 do Uchwały Rady Powiatu w Olecku Nr XXIII/153/08  z dn.29 grudnia 2008 r.</t>
  </si>
  <si>
    <t>Załącznik nr 6 do Uchwały Rady Powiatu w Olecku Nr XXIII/153/08 z dn. 29 grudnia 2008 r.</t>
  </si>
  <si>
    <t>Załącznik Nr 5 do Uchwały Rady Powiatu w Olecku                         Nr XXIII/153/08     z dnia  29 grudnia 2008 r.</t>
  </si>
  <si>
    <t>Załącznik nr 4 do Uchwały Rady Powiatu w Olecku Nr XXIII /153/08 z dnia 29 grudnia 2008 r.</t>
  </si>
  <si>
    <t xml:space="preserve"> Załącznik nr 3b  do Uchwały Rady Powiatu w Olecku  Nr XXIII/153/08 z dnia 29 grudnia 2008 r.</t>
  </si>
  <si>
    <t>Załącznik nr 3a do Uchwały Rady Powiatu w Olecku Nr XXIII/153/08 z dnia 29 grudnia 2008 r.</t>
  </si>
  <si>
    <t>Załącznik nr 3 do Uchwały Rady Powiatu w Olecku NrXXIII/153/08 z dnia 29 grudnia 2008 r.</t>
  </si>
  <si>
    <t>Załącznik nr 2 do Uchwały Rady Powiatu w Olecku Nr XXIII/153/08z dn.29 grudnia 2008 r.</t>
  </si>
  <si>
    <t>Zalącznik Nr 1 do Uchwały Rady Powiatu w Olecku Nr XXIII/153/08 z dnia 29grudnia 2008 r.</t>
  </si>
  <si>
    <t xml:space="preserve">Opracowanie dokumentacji technicznej na przebudowę drogi powiatowerj Nr 1887 N na odcinku Kowale Oleckie - Sokółki wraz z chodnikiem na ulicy Sikorskiego w Kowalach Oleckich </t>
  </si>
  <si>
    <t xml:space="preserve"> Plan na 2009 rok</t>
  </si>
  <si>
    <t xml:space="preserve"> Plan  na 2009</t>
  </si>
  <si>
    <t xml:space="preserve"> Plan przychodów i wydatków gospodarstwa pomocniczego oraz dochodów i wydatków rachunków dochodów własnych na 2009 r.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</si>
  <si>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</si>
  <si>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</si>
  <si>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</si>
  <si>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</si>
  <si>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</si>
  <si>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</si>
  <si>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</si>
  <si>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</si>
  <si>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</si>
  <si>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Tytuł projektu: "Wyższe kwalifikacje - lepsze perspektywy"</t>
  </si>
  <si>
    <t>2.7</t>
  </si>
  <si>
    <t>Rezerwa celowa na zarządzanie kryzysowe</t>
  </si>
  <si>
    <t>Tytuł projektu: Współczesność i perspektywy rozwoju przemysłu transportowego w Europie oraz ich konsekwencje dla środowiska naturalnego</t>
  </si>
  <si>
    <t>Comenius - partnerskie projekty szkół</t>
  </si>
  <si>
    <t>854, 85495</t>
  </si>
  <si>
    <t>§ 4217</t>
  </si>
  <si>
    <t>§ 4307</t>
  </si>
  <si>
    <t>§ 4427</t>
  </si>
  <si>
    <t>4019</t>
  </si>
  <si>
    <t>4119</t>
  </si>
  <si>
    <t>4129</t>
  </si>
  <si>
    <t>4179</t>
  </si>
  <si>
    <t>4288</t>
  </si>
  <si>
    <t>4289</t>
  </si>
  <si>
    <t>4309</t>
  </si>
  <si>
    <t>4379</t>
  </si>
  <si>
    <t>4408</t>
  </si>
  <si>
    <t>4409</t>
  </si>
  <si>
    <t>4749</t>
  </si>
  <si>
    <t>4759</t>
  </si>
  <si>
    <t>Plan na 2009 r</t>
  </si>
  <si>
    <t>Plan 2009</t>
  </si>
  <si>
    <t>Dotacje celowe na zadania własne gminy realizowane przez podmioty należące i nienależące do sektora finansów publicznych w 2009r.</t>
  </si>
  <si>
    <t>Dofinansowanie do przebudowy ulicy Kasprowicza na odcinku od ulicy Batorego do ulicy Kościuszki i Rzeźnickiej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</si>
  <si>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</si>
  <si>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</si>
  <si>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</si>
  <si>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</si>
  <si>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</si>
  <si>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</si>
  <si>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"Przebudowa drogi powiatowej nr 1830 N "Niedźwiedzkie - Wilkasy - Sobole" na odcinku Niedźwiedzkie - Wilkasy</t>
  </si>
  <si>
    <t>rok budżetowy 2009 (8+9+10+11)</t>
  </si>
  <si>
    <t>Zakup samochodu lekkiego ratowniczo-gaśniczego</t>
  </si>
  <si>
    <t>Przebudowa chodnika przy Placu Wolności (od budynku Plac Wolności 2 w kierunku ulicy Cichej)</t>
  </si>
  <si>
    <t>Przebudowa chodnika przy ulicy Jeziornej</t>
  </si>
  <si>
    <t>Przebudowa chodnika przy ulicy Szosa Świętajno</t>
  </si>
  <si>
    <t>"Przebudowa ulic powiatowych miasta Olecko - ulice: Grunwaldzka, Kościuszki,Plac Zamkowy, Zamkowa, Mazurska,Syrokomli, Norwida, Dąbrowskiej"</t>
  </si>
  <si>
    <t>"Budowa drogi Nr 1899 N Olecko - Krupin - Szczecinki - II etap"</t>
  </si>
  <si>
    <t>"Przebudowa drogi powiatowej Nr 1940 N na odcinku Zatyki - Kijewo"</t>
  </si>
  <si>
    <t>Dotacja celowa na pomoc finansową udzielaną między jst na dofin.własnych zadań inwestycyjnych</t>
  </si>
  <si>
    <t>Szkolenia prac.nieb.czł.sł.cywilnej</t>
  </si>
  <si>
    <t>4080</t>
  </si>
  <si>
    <t>Uposażenia i świadczenia pieniężne wypł.przez okres roku funkcjonariuszom zwolnionym ze służby</t>
  </si>
  <si>
    <t>Dotacje podmiotowe w 2009 r.</t>
  </si>
  <si>
    <t>Nazwa instytucji</t>
  </si>
  <si>
    <t>wpływy z tytułu pomocy finans. udziel. między j.s.t. na dofinans. własnych zadań bieżących</t>
  </si>
  <si>
    <t>wpływy z tytułu pomocy finans. udzielanej między j.s.t. na dofinans. własnych zakupów inwestyc.</t>
  </si>
  <si>
    <t>Szkoły podstawowe specjalne przy Centrum Edukacji Specjalnej</t>
  </si>
  <si>
    <t>Przedszkola specjalne przy Centrum Edukacji Specjalnej</t>
  </si>
  <si>
    <t>Gimnazium specjalne przy Centrum Edikacji Specjalnej</t>
  </si>
  <si>
    <t>Licea Ogólnokształcace, w tym:</t>
  </si>
  <si>
    <t>Zakład Doskonalenia Zawodowego w Białymstoku</t>
  </si>
  <si>
    <t>Szkoły prowadzone przed J.C. Dzioba w Kowalach Oleckich</t>
  </si>
  <si>
    <t>Szkoła Społecznego Towarzystwa Oświatowego w Olecku</t>
  </si>
  <si>
    <t>Szkoły zawodowe, w tym:</t>
  </si>
  <si>
    <t>Zasadnicza szkoła zawodowa - Szkoła przyspsabiająca do pracy przy Centrum Edukacji Specjalnej</t>
  </si>
  <si>
    <t>Niepubliczna poradnia psychologiczno-pedagogiczna przy Środowiskowym Domu Samopomocy w Olecku</t>
  </si>
  <si>
    <t>85195</t>
  </si>
  <si>
    <t>"Doposażenie Szpitala w sprzęt i aparaturę medyczną"</t>
  </si>
  <si>
    <t>"Adaptacja parteru starej części Szpitala na zakład rehabilitacji leczniczej"</t>
  </si>
  <si>
    <t>"Adaptacja pomieszczeń w starej części Szpitala na poradnię przeciwgruźliczą"</t>
  </si>
  <si>
    <t>"Rozbudowa i modernizacja bazy kształcenia zawodowego w powiecie oleckim"</t>
  </si>
  <si>
    <t>"Termomodernizacja budynków użyteczności publicznej"</t>
  </si>
  <si>
    <t>4048</t>
  </si>
  <si>
    <t>Promocja jednostek samorządu tereytorialnego</t>
  </si>
  <si>
    <t xml:space="preserve">                                                                                       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</si>
  <si>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</si>
  <si>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</si>
  <si>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</si>
  <si>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</si>
  <si>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</si>
  <si>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</si>
  <si>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>Rodzaj zadłużenia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</si>
  <si>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</si>
  <si>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</si>
  <si>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</si>
  <si>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</si>
  <si>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</si>
  <si>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</si>
  <si>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Środki pozyskane ze źródeł zagranicznych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</si>
  <si>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</si>
  <si>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</si>
  <si>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</si>
  <si>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</si>
  <si>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</si>
  <si>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</si>
  <si>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</si>
  <si>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</si>
  <si>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</si>
  <si>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</si>
  <si>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</si>
  <si>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</si>
  <si>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</si>
  <si>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</si>
  <si>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</si>
  <si>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</si>
  <si>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</si>
  <si>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</si>
  <si>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</si>
  <si>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</si>
  <si>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</si>
  <si>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</si>
  <si>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</si>
  <si>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</si>
  <si>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</si>
  <si>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</si>
  <si>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</si>
  <si>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4427</t>
  </si>
  <si>
    <t>3. Subwencje</t>
  </si>
  <si>
    <t>4. Dochody własne</t>
  </si>
  <si>
    <t>- pozostałe dotacje i środki z innych źródeł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</si>
  <si>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</si>
  <si>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</si>
  <si>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</si>
  <si>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</si>
  <si>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</si>
  <si>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</si>
  <si>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</si>
  <si>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</si>
  <si>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</si>
  <si>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</si>
  <si>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</si>
  <si>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</si>
  <si>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</si>
  <si>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</si>
  <si>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</si>
  <si>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</si>
  <si>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</si>
  <si>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</si>
  <si>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</si>
  <si>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</si>
  <si>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</si>
  <si>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</si>
  <si>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</si>
  <si>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</si>
  <si>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</si>
  <si>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</si>
  <si>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</si>
  <si>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</si>
  <si>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</si>
  <si>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</si>
  <si>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</si>
  <si>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</si>
  <si>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</si>
  <si>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</si>
  <si>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</si>
  <si>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</si>
  <si>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</si>
  <si>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</si>
  <si>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</si>
  <si>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</si>
  <si>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</si>
  <si>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</si>
  <si>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</si>
  <si>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</si>
  <si>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</si>
  <si>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</si>
  <si>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</si>
  <si>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</si>
  <si>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</si>
  <si>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</si>
  <si>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</si>
  <si>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</si>
  <si>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</si>
  <si>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</si>
  <si>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</si>
  <si>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</si>
  <si>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</si>
  <si>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</si>
  <si>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</si>
  <si>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</si>
  <si>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</si>
  <si>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</si>
  <si>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</si>
  <si>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</si>
  <si>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</si>
  <si>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</si>
  <si>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</si>
  <si>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</si>
  <si>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</si>
  <si>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</si>
  <si>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</si>
  <si>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</si>
  <si>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</si>
  <si>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</si>
  <si>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</si>
  <si>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</si>
  <si>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</si>
  <si>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</si>
  <si>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</si>
  <si>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</si>
  <si>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</si>
  <si>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</si>
  <si>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</si>
  <si>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</si>
  <si>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</si>
  <si>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</si>
  <si>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</si>
  <si>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</si>
  <si>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</si>
  <si>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</si>
  <si>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</si>
  <si>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</si>
  <si>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</si>
  <si>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</si>
  <si>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</si>
  <si>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</si>
  <si>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</si>
  <si>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</si>
  <si>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</si>
  <si>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</si>
  <si>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</si>
  <si>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</si>
  <si>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</si>
  <si>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</si>
  <si>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</si>
  <si>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</si>
  <si>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</si>
  <si>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</si>
  <si>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</si>
  <si>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</si>
  <si>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</si>
  <si>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</si>
  <si>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</si>
  <si>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</si>
  <si>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</si>
  <si>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</si>
  <si>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</si>
  <si>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</si>
  <si>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</si>
  <si>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</si>
  <si>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</si>
  <si>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</si>
  <si>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</si>
  <si>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</si>
  <si>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</si>
  <si>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</si>
  <si>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</si>
  <si>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</si>
  <si>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</si>
  <si>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</si>
  <si>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</si>
  <si>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</si>
  <si>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</si>
  <si>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</si>
  <si>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</si>
  <si>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</si>
  <si>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</si>
  <si>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</si>
  <si>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</si>
  <si>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</si>
  <si>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</si>
  <si>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</si>
  <si>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</si>
  <si>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</si>
  <si>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</si>
  <si>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</si>
  <si>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</si>
  <si>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</si>
  <si>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</si>
  <si>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</si>
  <si>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</si>
  <si>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</si>
  <si>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</si>
  <si>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</si>
  <si>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</si>
  <si>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</si>
  <si>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</si>
  <si>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</si>
  <si>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</si>
  <si>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</si>
  <si>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</si>
  <si>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</si>
  <si>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</si>
  <si>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</si>
  <si>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</si>
  <si>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</si>
  <si>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</si>
  <si>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</si>
  <si>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</si>
  <si>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</si>
  <si>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</si>
  <si>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</si>
  <si>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</si>
  <si>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</si>
  <si>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</si>
  <si>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</si>
  <si>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</si>
  <si>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</si>
  <si>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</si>
  <si>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</si>
  <si>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</si>
  <si>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</si>
  <si>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</si>
  <si>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</si>
  <si>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</si>
  <si>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</si>
  <si>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</si>
  <si>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</si>
  <si>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</si>
  <si>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</si>
  <si>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</si>
  <si>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</si>
  <si>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</si>
  <si>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</si>
  <si>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</si>
  <si>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</si>
  <si>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</si>
  <si>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</si>
  <si>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>Rehabilitacja zawodowa i społeczna</t>
  </si>
  <si>
    <t xml:space="preserve">                                                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</si>
  <si>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</si>
  <si>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</si>
  <si>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</si>
  <si>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</si>
  <si>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</si>
  <si>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</si>
  <si>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Ogółem Oswiata i Wychowanie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</si>
  <si>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</si>
  <si>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</si>
  <si>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</si>
  <si>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</si>
  <si>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</si>
  <si>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</si>
  <si>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</si>
  <si>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</si>
  <si>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</si>
  <si>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</si>
  <si>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</si>
  <si>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</si>
  <si>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skł. na ubezp. zdrow.osób nie obj. obow.ubezp.zdrow.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</si>
  <si>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</si>
  <si>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</si>
  <si>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</si>
  <si>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</si>
  <si>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</si>
  <si>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</si>
  <si>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</si>
  <si>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</si>
  <si>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</si>
  <si>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</si>
  <si>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środki otrzymane od pozostałych jednostek sektora finansów publicznych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</si>
  <si>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</si>
  <si>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</si>
  <si>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</si>
  <si>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</si>
  <si>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</si>
  <si>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</si>
  <si>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</si>
  <si>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</si>
  <si>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</si>
  <si>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</si>
  <si>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</si>
  <si>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</si>
  <si>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</si>
  <si>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</si>
  <si>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</si>
  <si>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</si>
  <si>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</si>
  <si>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</si>
  <si>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</si>
  <si>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>Rehabilitacja zawodowa                i społeczna osób niepełnosprawnych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</si>
  <si>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</si>
  <si>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</si>
  <si>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</si>
  <si>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</si>
  <si>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</si>
  <si>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</si>
  <si>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</si>
  <si>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</si>
  <si>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</si>
  <si>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</si>
  <si>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</si>
  <si>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</si>
  <si>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</si>
  <si>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</si>
  <si>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</si>
  <si>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</si>
  <si>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</si>
  <si>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</si>
  <si>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</si>
  <si>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</si>
  <si>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</si>
  <si>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</si>
  <si>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</si>
  <si>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</si>
  <si>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</si>
  <si>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</si>
  <si>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</si>
  <si>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</si>
  <si>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</si>
  <si>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</si>
  <si>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</si>
  <si>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</si>
  <si>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</si>
  <si>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</si>
  <si>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</si>
  <si>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</si>
  <si>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</si>
  <si>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</si>
  <si>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</si>
  <si>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</si>
  <si>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</si>
  <si>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</si>
  <si>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</si>
  <si>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</si>
  <si>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</si>
  <si>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</si>
  <si>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</si>
  <si>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</si>
  <si>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</si>
  <si>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</si>
  <si>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</si>
  <si>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</si>
  <si>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</si>
  <si>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</si>
  <si>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Struktura % (5:4)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</si>
  <si>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</si>
  <si>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</si>
  <si>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</si>
  <si>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</si>
  <si>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</si>
  <si>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</si>
  <si>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</si>
  <si>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</si>
  <si>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</si>
  <si>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</si>
  <si>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</si>
  <si>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</si>
  <si>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</si>
  <si>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</si>
  <si>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</si>
  <si>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</si>
  <si>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</si>
  <si>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</si>
  <si>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</si>
  <si>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</si>
  <si>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</si>
  <si>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</si>
  <si>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</si>
  <si>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</si>
  <si>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</si>
  <si>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</si>
  <si>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</si>
  <si>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</si>
  <si>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</si>
  <si>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</si>
  <si>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</si>
  <si>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</si>
  <si>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</si>
  <si>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</si>
  <si>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</si>
  <si>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</si>
  <si>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</si>
  <si>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</si>
  <si>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</si>
  <si>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</si>
  <si>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</si>
  <si>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</si>
  <si>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</si>
  <si>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</si>
  <si>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</si>
  <si>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</si>
  <si>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</si>
  <si>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</si>
  <si>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</si>
  <si>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</si>
  <si>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</si>
  <si>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</si>
  <si>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</si>
  <si>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</si>
  <si>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</si>
  <si>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</si>
  <si>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</si>
  <si>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</si>
  <si>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</si>
  <si>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</si>
  <si>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</si>
  <si>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Przebudowa drogi powiatowej Nr 1826 Kukowo - Zajdy - Dudki i Nr 1901 Giże - Dudki - Gąski</t>
  </si>
  <si>
    <t>dotacje na real. zad. bież. jed. sekt. finan. publicz.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</si>
  <si>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</si>
  <si>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</si>
  <si>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</si>
  <si>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</si>
  <si>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</si>
  <si>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</si>
  <si>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</si>
  <si>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</si>
  <si>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</si>
  <si>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</si>
  <si>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</si>
  <si>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</si>
  <si>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</si>
  <si>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</si>
  <si>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</si>
  <si>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</si>
  <si>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</si>
  <si>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</si>
  <si>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</si>
  <si>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</si>
  <si>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</si>
  <si>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</si>
  <si>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</si>
  <si>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</si>
  <si>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</si>
  <si>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dotacja na dofinansowanie kosztów realizacji zakupów inwestycyjnych jednostek sektora finansów publicznych</t>
  </si>
  <si>
    <t>subwencje ogólne z udżetu państwa</t>
  </si>
  <si>
    <t>subwencje ogólne z budżetu państwa</t>
  </si>
  <si>
    <t>Przebudowa chodnika w Świętajnie</t>
  </si>
  <si>
    <t>Zakup samochodu osobowo-terenowego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</si>
  <si>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</si>
  <si>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</si>
  <si>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</si>
  <si>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</si>
  <si>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</si>
  <si>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</si>
  <si>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</si>
  <si>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</si>
  <si>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</si>
  <si>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</si>
  <si>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</si>
  <si>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</si>
  <si>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</si>
  <si>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</si>
  <si>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</si>
  <si>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</si>
  <si>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</si>
  <si>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</si>
  <si>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</si>
  <si>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</si>
  <si>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</si>
  <si>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</si>
  <si>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</si>
  <si>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</si>
  <si>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</si>
  <si>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</si>
  <si>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</si>
  <si>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</si>
  <si>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Koszty postępow. sądow. i prok.</t>
  </si>
  <si>
    <t>Wyn.osob. korpusu sł.cywilnej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</si>
  <si>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</si>
  <si>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</si>
  <si>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</si>
  <si>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</si>
  <si>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</si>
  <si>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</si>
  <si>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</si>
  <si>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</si>
  <si>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</si>
  <si>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</si>
  <si>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</si>
  <si>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</si>
  <si>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</si>
  <si>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</si>
  <si>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</si>
  <si>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</si>
  <si>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</si>
  <si>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</si>
  <si>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</si>
  <si>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</si>
  <si>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</si>
  <si>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</si>
  <si>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</si>
  <si>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</si>
  <si>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</si>
  <si>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</si>
  <si>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</si>
  <si>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</si>
  <si>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</si>
  <si>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</si>
  <si>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</si>
  <si>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</si>
  <si>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</si>
  <si>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</si>
  <si>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</si>
  <si>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</si>
  <si>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</si>
  <si>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</si>
  <si>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</si>
  <si>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</si>
  <si>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</si>
  <si>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</si>
  <si>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</si>
  <si>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</si>
  <si>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</si>
  <si>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</si>
  <si>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</si>
  <si>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</si>
  <si>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</si>
  <si>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</si>
  <si>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Fundusz Ochrony Gruntów Rolnych</t>
  </si>
  <si>
    <t>01028</t>
  </si>
  <si>
    <t>część oświatowa subw. ogólnej dla jst</t>
  </si>
  <si>
    <t>13.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</si>
  <si>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</si>
  <si>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</si>
  <si>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</si>
  <si>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</si>
  <si>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</si>
  <si>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</si>
  <si>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</si>
  <si>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</si>
  <si>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g)</t>
  </si>
  <si>
    <t>15.</t>
  </si>
  <si>
    <t>16.</t>
  </si>
  <si>
    <t>Pomoc materialna dla uczniów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</si>
  <si>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</si>
  <si>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</si>
  <si>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</si>
  <si>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</si>
  <si>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</si>
  <si>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</si>
  <si>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</si>
  <si>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</si>
  <si>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</si>
  <si>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</si>
  <si>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</si>
  <si>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</si>
  <si>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</si>
  <si>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</si>
  <si>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</si>
  <si>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</si>
  <si>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</si>
  <si>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</si>
  <si>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</si>
  <si>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</si>
  <si>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</si>
  <si>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</si>
  <si>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</si>
  <si>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</si>
  <si>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</si>
  <si>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</si>
  <si>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</si>
  <si>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</si>
  <si>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</si>
  <si>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</si>
  <si>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</si>
  <si>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</si>
  <si>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</si>
  <si>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</si>
  <si>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</si>
  <si>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</si>
  <si>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</si>
  <si>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</si>
  <si>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</si>
  <si>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</si>
  <si>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</si>
  <si>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</si>
  <si>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VII.1.</t>
  </si>
  <si>
    <t>VII.2.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</si>
  <si>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</si>
  <si>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</si>
  <si>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</si>
  <si>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</si>
  <si>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</si>
  <si>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</si>
  <si>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</si>
  <si>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</si>
  <si>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</si>
  <si>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</si>
  <si>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</si>
  <si>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</si>
  <si>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</si>
  <si>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</si>
  <si>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</si>
  <si>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</si>
  <si>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</si>
  <si>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</si>
  <si>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</si>
  <si>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</si>
  <si>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</si>
  <si>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</si>
  <si>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</si>
  <si>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</si>
  <si>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</si>
  <si>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</si>
  <si>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</si>
  <si>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</si>
  <si>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</si>
  <si>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</si>
  <si>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3250</t>
  </si>
  <si>
    <t>4610</t>
  </si>
  <si>
    <t>Gospodarka leśna</t>
  </si>
  <si>
    <t>02001</t>
  </si>
  <si>
    <t>§ 0830  - Wpływy z usług</t>
  </si>
  <si>
    <t>§ 0920  - Odsetki</t>
  </si>
  <si>
    <t>Dotacja dla Urzędu Marszałkowskiego na projekt "Znakowanie turystyczne Warmii i Mazur"</t>
  </si>
  <si>
    <t>Dotacja na zakup alkometru dla Komendy Powiatowej Policji w Olecku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</si>
  <si>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</si>
  <si>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</si>
  <si>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</si>
  <si>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 xml:space="preserve">Plan przychodów i wydatków Powiatowego Funduszu Ochrony Środowiska i Gospodarki Wodnej 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</si>
  <si>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</si>
  <si>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</si>
  <si>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</si>
  <si>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</si>
  <si>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</si>
  <si>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</si>
  <si>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</si>
  <si>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</si>
  <si>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</si>
  <si>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</si>
  <si>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</si>
  <si>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</si>
  <si>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</si>
  <si>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</si>
  <si>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</si>
  <si>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</si>
  <si>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</si>
  <si>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</si>
  <si>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</si>
  <si>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</si>
  <si>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</si>
  <si>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</si>
  <si>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</si>
  <si>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</si>
  <si>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</si>
  <si>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</si>
  <si>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</si>
  <si>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</si>
  <si>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</si>
  <si>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</si>
  <si>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</si>
  <si>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kwota dotacji</t>
  </si>
  <si>
    <t>Wyrównanie  z tyt.rozliczenia dotacji za 2002rok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</si>
  <si>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</si>
  <si>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</si>
  <si>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</si>
  <si>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</si>
  <si>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</si>
  <si>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</si>
  <si>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</si>
  <si>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</si>
  <si>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</si>
  <si>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</si>
  <si>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</si>
  <si>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</si>
  <si>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</si>
  <si>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</si>
  <si>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</si>
  <si>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</si>
  <si>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</si>
  <si>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</si>
  <si>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</si>
  <si>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</si>
  <si>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</si>
  <si>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</si>
  <si>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</si>
  <si>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Nazwa zadania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</si>
  <si>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</si>
  <si>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</si>
  <si>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</si>
  <si>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</si>
  <si>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</si>
  <si>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Ośrodki informacji turystycznej</t>
  </si>
  <si>
    <t xml:space="preserve"> - dotacja z samorządu wojewódzkiego</t>
  </si>
  <si>
    <t>11.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</si>
  <si>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</si>
  <si>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</si>
  <si>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</si>
  <si>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</si>
  <si>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</si>
  <si>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</si>
  <si>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</si>
  <si>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</si>
  <si>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</si>
  <si>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Centrum Edukacji i Rozwoju Zawodowego w Olecku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</si>
  <si>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</si>
  <si>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</si>
  <si>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</si>
  <si>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</si>
  <si>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</si>
  <si>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</si>
  <si>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</si>
  <si>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</si>
  <si>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</si>
  <si>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Dochody i wydatki związane z realizacją bieżących zadań własnych powiatu w 2009 roku</t>
  </si>
  <si>
    <t>Struktura %</t>
  </si>
  <si>
    <t>bieżące</t>
  </si>
  <si>
    <t>majątkowe</t>
  </si>
  <si>
    <t>Dotacje celowe na finansowanie inwestycji jednostek sektora finansów publicznych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</si>
  <si>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</si>
  <si>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</si>
  <si>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</si>
  <si>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</si>
  <si>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</si>
  <si>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</si>
  <si>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</si>
  <si>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</si>
  <si>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</si>
  <si>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</si>
  <si>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</si>
  <si>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</si>
  <si>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</si>
  <si>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</si>
  <si>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</si>
  <si>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</si>
  <si>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</si>
  <si>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</si>
  <si>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</si>
  <si>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</si>
  <si>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</si>
  <si>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</si>
  <si>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</si>
  <si>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</si>
  <si>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</si>
  <si>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</si>
  <si>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</si>
  <si>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</si>
  <si>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</si>
  <si>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</si>
  <si>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</si>
  <si>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</si>
  <si>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</si>
  <si>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</si>
  <si>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</si>
  <si>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- na zadania zlecone (§ 2110,  i §6410)</t>
  </si>
  <si>
    <t>2010 r.</t>
  </si>
  <si>
    <t>2110, 6410</t>
  </si>
  <si>
    <t>Zakup materiałów i wyposażźenia</t>
  </si>
  <si>
    <t xml:space="preserve">: </t>
  </si>
  <si>
    <t>spłata kredytów krajowych</t>
  </si>
  <si>
    <t>spłata pożyczek krajowych</t>
  </si>
  <si>
    <t>VI.</t>
  </si>
  <si>
    <t>VIII.1.</t>
  </si>
  <si>
    <t>VIII.2.</t>
  </si>
  <si>
    <t>Wsparcie zadań publicznych powiatu w zakresie kultury, sztuki, ochrony dóbr kultury i tradycji, w tym mniejszości narodowych oraz rozwój i promocja walorów turystycznych powiatu.</t>
  </si>
  <si>
    <t>OGÓŁEM KWOTA DOTACJI</t>
  </si>
  <si>
    <t>Umasowienie sportu wsród dzieci, młodzieży                        i dorosłych, promocja powiatu na imprezach ogólnopolskich oraz organizacja imprez ponadlokalnych na terenie powiatu oleckiego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</si>
  <si>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</si>
  <si>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</si>
  <si>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</si>
  <si>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</si>
  <si>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</si>
  <si>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</si>
  <si>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</si>
  <si>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</si>
  <si>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</si>
  <si>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</si>
  <si>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</si>
  <si>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</si>
  <si>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Prognoza kwoty długu powiatu na rok 2009 i lata następne</t>
  </si>
  <si>
    <t>Przewidywane wykonanie na koniec 2008 r.</t>
  </si>
  <si>
    <t xml:space="preserve">Lp. </t>
  </si>
  <si>
    <t>Stan środków obrotowych na początek roku</t>
  </si>
  <si>
    <t>Stan środków obrotowych na koniec roku</t>
  </si>
  <si>
    <t>Rozliczenie z budżetwm z tytułu wpłat nadwyżek środków za 2008 rok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</si>
  <si>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</si>
  <si>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</si>
  <si>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</si>
  <si>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</si>
  <si>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</si>
  <si>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</si>
  <si>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</si>
  <si>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</si>
  <si>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</si>
  <si>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</si>
  <si>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</si>
  <si>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</si>
  <si>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5. Powiatowy Zarząd Dróg w Olecku</t>
  </si>
  <si>
    <t>Przewidywane wykonanie w 2008 r.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</si>
  <si>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</si>
  <si>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</si>
  <si>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</si>
  <si>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</si>
  <si>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</si>
  <si>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Poddziałanie 2.1.4 Publiczna infrastruktura turystyczna i okołoturystyczna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</si>
  <si>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</si>
  <si>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</si>
  <si>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</si>
  <si>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</si>
  <si>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</si>
  <si>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</si>
  <si>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</si>
  <si>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</si>
  <si>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</si>
  <si>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</si>
  <si>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</si>
  <si>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</si>
  <si>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</si>
  <si>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</si>
  <si>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</si>
  <si>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</si>
  <si>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</si>
  <si>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</si>
  <si>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</si>
  <si>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Tytuł projektu:I ty możesz zrobić karierę! Zrealizuj swoje marzenia!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</si>
  <si>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</si>
  <si>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</si>
  <si>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</si>
  <si>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</si>
  <si>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</si>
  <si>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</si>
  <si>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</si>
  <si>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</si>
  <si>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</si>
  <si>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§ 4758</t>
  </si>
  <si>
    <t>2.4</t>
  </si>
  <si>
    <t>Tytuł projektu:Open Your Eyes And See - Debating Film Club</t>
  </si>
  <si>
    <t>Priorytet: VI Rynek pracy otwarty na wszystko</t>
  </si>
  <si>
    <t>Działanie 6.1 Poprawa dostępu do zatrudnienia oraz wspieranie katywności zawodowej w regionie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</si>
  <si>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</si>
  <si>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</si>
  <si>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</si>
  <si>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</si>
  <si>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</si>
  <si>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</si>
  <si>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</si>
  <si>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</si>
  <si>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</si>
  <si>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Działanie 7.2 Przeciwdziałanie wykluczeniu i wzmocnienie sektora ekonomii społecznej</t>
  </si>
  <si>
    <t>Poddziałanie: 7.2.1 Aktywizacja zawodowa i społeczna osób zagrożonych wykluczeniem społecznym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</si>
  <si>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</si>
  <si>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</si>
  <si>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</si>
  <si>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</si>
  <si>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</si>
  <si>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</si>
  <si>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</si>
  <si>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</si>
  <si>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</si>
  <si>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</si>
  <si>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</si>
  <si>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</si>
  <si>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</si>
  <si>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</si>
  <si>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</si>
  <si>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PLAN   WYDATKÓW   BUDŻETU   POWIATU   NA   ROK   2009</t>
  </si>
  <si>
    <t>W roku 2008 została umorzona pożyczka w kwocie 10.500 zł. i zadłużenie jest o tą kwotę niższe.</t>
  </si>
  <si>
    <t>Załącznik nr 14a do Uchwały Rady Powiatu w Olecku  nr XXIII/153/08 z dnia 29 grudnia 2008 r.</t>
  </si>
  <si>
    <t>Załącznik nr 14 do Uchwały Rady Powiatu w Olecku nr XXIII/153/08  z dnia 29 grudnia 2008 r.</t>
  </si>
  <si>
    <t>Załącznik nr 13 do Uchwały Rady Powiatu  w Olecku  XXIII/153/08 z dnia 29 grudnia 2008 r.</t>
  </si>
  <si>
    <t>Załacznik Nr 12 do Uchwały Rady Powiatu  w Olecku Nr XXIII/153/08 z dnia 29 grudnia 2008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</si>
</sst>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1" xfId="0" applyFont="1" applyBorder="1" applyAlignment="1">
      <alignment wrapText="1"/>
    </xf>
    <xf numFmtId="0" fontId="10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1" fontId="12" fillId="0" borderId="11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5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left" wrapText="1"/>
    </xf>
    <xf numFmtId="0" fontId="9" fillId="5" borderId="5" xfId="0" applyFont="1" applyFill="1" applyBorder="1" applyAlignment="1">
      <alignment horizontal="right"/>
    </xf>
    <xf numFmtId="0" fontId="4" fillId="3" borderId="12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41" fontId="12" fillId="0" borderId="11" xfId="0" applyNumberFormat="1" applyFont="1" applyBorder="1" applyAlignment="1">
      <alignment horizontal="left"/>
    </xf>
    <xf numFmtId="41" fontId="12" fillId="0" borderId="11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12" fillId="7" borderId="1" xfId="0" applyNumberFormat="1" applyFont="1" applyFill="1" applyBorder="1" applyAlignment="1">
      <alignment horizontal="center" vertical="center"/>
    </xf>
    <xf numFmtId="41" fontId="12" fillId="6" borderId="1" xfId="0" applyNumberFormat="1" applyFont="1" applyFill="1" applyBorder="1" applyAlignment="1">
      <alignment horizontal="center" vertical="center"/>
    </xf>
    <xf numFmtId="41" fontId="12" fillId="6" borderId="13" xfId="0" applyNumberFormat="1" applyFont="1" applyFill="1" applyBorder="1" applyAlignment="1">
      <alignment horizontal="center" vertical="center"/>
    </xf>
    <xf numFmtId="41" fontId="12" fillId="6" borderId="11" xfId="0" applyNumberFormat="1" applyFont="1" applyFill="1" applyBorder="1" applyAlignment="1">
      <alignment horizontal="center" vertical="center"/>
    </xf>
    <xf numFmtId="41" fontId="12" fillId="6" borderId="1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3" fontId="10" fillId="2" borderId="12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0" fillId="0" borderId="7" xfId="0" applyFont="1" applyBorder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0" fillId="3" borderId="18" xfId="0" applyFont="1" applyFill="1" applyBorder="1" applyAlignment="1">
      <alignment/>
    </xf>
    <xf numFmtId="0" fontId="4" fillId="3" borderId="19" xfId="0" applyFont="1" applyFill="1" applyBorder="1" applyAlignment="1">
      <alignment horizontal="center" wrapText="1"/>
    </xf>
    <xf numFmtId="165" fontId="4" fillId="3" borderId="20" xfId="0" applyNumberFormat="1" applyFont="1" applyFill="1" applyBorder="1" applyAlignment="1">
      <alignment/>
    </xf>
    <xf numFmtId="0" fontId="0" fillId="0" borderId="11" xfId="0" applyBorder="1" applyAlignment="1">
      <alignment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23" xfId="0" applyFont="1" applyFill="1" applyBorder="1" applyAlignment="1">
      <alignment/>
    </xf>
    <xf numFmtId="0" fontId="4" fillId="5" borderId="19" xfId="0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10" fillId="3" borderId="1" xfId="0" applyNumberFormat="1" applyFont="1" applyFill="1" applyBorder="1" applyAlignment="1">
      <alignment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center"/>
    </xf>
    <xf numFmtId="49" fontId="10" fillId="6" borderId="5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6" borderId="5" xfId="0" applyNumberFormat="1" applyFont="1" applyFill="1" applyBorder="1" applyAlignment="1">
      <alignment/>
    </xf>
    <xf numFmtId="49" fontId="12" fillId="6" borderId="1" xfId="0" applyNumberFormat="1" applyFont="1" applyFill="1" applyBorder="1" applyAlignment="1">
      <alignment horizontal="left"/>
    </xf>
    <xf numFmtId="49" fontId="12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2" borderId="5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5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10" fontId="10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0" fillId="2" borderId="25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>
      <alignment wrapText="1"/>
    </xf>
    <xf numFmtId="0" fontId="9" fillId="2" borderId="5" xfId="0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5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0" fontId="7" fillId="4" borderId="26" xfId="0" applyFont="1" applyFill="1" applyBorder="1" applyAlignment="1" applyProtection="1">
      <alignment horizontal="center" vertical="center" wrapText="1"/>
      <protection/>
    </xf>
    <xf numFmtId="10" fontId="7" fillId="5" borderId="14" xfId="0" applyNumberFormat="1" applyFont="1" applyFill="1" applyBorder="1" applyAlignment="1">
      <alignment/>
    </xf>
    <xf numFmtId="10" fontId="9" fillId="2" borderId="14" xfId="0" applyNumberFormat="1" applyFont="1" applyFill="1" applyBorder="1" applyAlignment="1">
      <alignment/>
    </xf>
    <xf numFmtId="0" fontId="7" fillId="4" borderId="7" xfId="0" applyFont="1" applyFill="1" applyBorder="1" applyAlignment="1" applyProtection="1">
      <alignment horizontal="center" vertical="center"/>
      <protection/>
    </xf>
    <xf numFmtId="0" fontId="7" fillId="4" borderId="7" xfId="0" applyFont="1" applyFill="1" applyBorder="1" applyAlignment="1" applyProtection="1">
      <alignment horizontal="left" vertical="center"/>
      <protection/>
    </xf>
    <xf numFmtId="0" fontId="9" fillId="3" borderId="12" xfId="0" applyFont="1" applyFill="1" applyBorder="1" applyAlignment="1">
      <alignment horizontal="left" wrapText="1"/>
    </xf>
    <xf numFmtId="0" fontId="12" fillId="0" borderId="18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3" fontId="10" fillId="6" borderId="1" xfId="0" applyNumberFormat="1" applyFont="1" applyFill="1" applyBorder="1" applyAlignment="1">
      <alignment/>
    </xf>
    <xf numFmtId="3" fontId="10" fillId="6" borderId="14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14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2" borderId="11" xfId="0" applyNumberFormat="1" applyFont="1" applyFill="1" applyBorder="1" applyAlignment="1">
      <alignment horizontal="right"/>
    </xf>
    <xf numFmtId="3" fontId="12" fillId="2" borderId="14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7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2" borderId="5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0" borderId="0" xfId="0" applyFont="1" applyAlignment="1">
      <alignment wrapText="1"/>
    </xf>
    <xf numFmtId="3" fontId="0" fillId="0" borderId="7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3" fontId="9" fillId="0" borderId="11" xfId="0" applyNumberFormat="1" applyFont="1" applyBorder="1" applyAlignment="1">
      <alignment/>
    </xf>
    <xf numFmtId="3" fontId="4" fillId="5" borderId="14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12" fillId="0" borderId="1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4" fillId="6" borderId="30" xfId="0" applyNumberFormat="1" applyFont="1" applyFill="1" applyBorder="1" applyAlignment="1">
      <alignment horizontal="center"/>
    </xf>
    <xf numFmtId="49" fontId="10" fillId="6" borderId="5" xfId="0" applyNumberFormat="1" applyFont="1" applyFill="1" applyBorder="1" applyAlignment="1">
      <alignment horizontal="left"/>
    </xf>
    <xf numFmtId="3" fontId="12" fillId="2" borderId="14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10" fillId="3" borderId="5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right"/>
    </xf>
    <xf numFmtId="3" fontId="10" fillId="3" borderId="14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14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14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left"/>
    </xf>
    <xf numFmtId="3" fontId="10" fillId="2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 wrapText="1"/>
    </xf>
    <xf numFmtId="3" fontId="10" fillId="7" borderId="14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5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5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left" wrapText="1"/>
    </xf>
    <xf numFmtId="3" fontId="10" fillId="7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3" fontId="10" fillId="8" borderId="19" xfId="0" applyNumberFormat="1" applyFont="1" applyFill="1" applyBorder="1" applyAlignment="1">
      <alignment/>
    </xf>
    <xf numFmtId="3" fontId="10" fillId="8" borderId="20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wrapText="1"/>
    </xf>
    <xf numFmtId="0" fontId="10" fillId="7" borderId="5" xfId="0" applyFont="1" applyFill="1" applyBorder="1" applyAlignment="1">
      <alignment horizontal="right"/>
    </xf>
    <xf numFmtId="3" fontId="10" fillId="7" borderId="14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3" fontId="12" fillId="0" borderId="14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3" fontId="12" fillId="0" borderId="31" xfId="0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3" borderId="19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7" borderId="2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4" xfId="0" applyNumberFormat="1" applyFill="1" applyBorder="1" applyAlignment="1" applyProtection="1">
      <alignment horizontal="center" vertical="center" wrapText="1"/>
      <protection locked="0"/>
    </xf>
    <xf numFmtId="3" fontId="4" fillId="7" borderId="30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49" fontId="9" fillId="0" borderId="33" xfId="0" applyNumberFormat="1" applyFont="1" applyBorder="1" applyAlignment="1">
      <alignment/>
    </xf>
    <xf numFmtId="49" fontId="9" fillId="0" borderId="34" xfId="0" applyNumberFormat="1" applyFont="1" applyBorder="1" applyAlignment="1">
      <alignment/>
    </xf>
    <xf numFmtId="0" fontId="9" fillId="0" borderId="33" xfId="0" applyFont="1" applyBorder="1" applyAlignment="1">
      <alignment wrapText="1"/>
    </xf>
    <xf numFmtId="49" fontId="9" fillId="0" borderId="35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 horizontal="right"/>
    </xf>
    <xf numFmtId="49" fontId="9" fillId="0" borderId="7" xfId="0" applyNumberFormat="1" applyFont="1" applyBorder="1" applyAlignment="1">
      <alignment/>
    </xf>
    <xf numFmtId="3" fontId="0" fillId="0" borderId="30" xfId="0" applyNumberFormat="1" applyBorder="1" applyAlignment="1">
      <alignment horizontal="right"/>
    </xf>
    <xf numFmtId="0" fontId="4" fillId="7" borderId="20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4" fillId="5" borderId="20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9" fillId="0" borderId="12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3" fontId="0" fillId="0" borderId="31" xfId="0" applyNumberFormat="1" applyFont="1" applyBorder="1" applyAlignment="1">
      <alignment/>
    </xf>
    <xf numFmtId="0" fontId="4" fillId="3" borderId="4" xfId="0" applyFont="1" applyFill="1" applyBorder="1" applyAlignment="1">
      <alignment horizontal="center"/>
    </xf>
    <xf numFmtId="3" fontId="4" fillId="3" borderId="25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4" fillId="3" borderId="14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7" fillId="5" borderId="19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49" fontId="9" fillId="0" borderId="34" xfId="0" applyNumberFormat="1" applyFont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35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49" fontId="4" fillId="3" borderId="34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3" fontId="4" fillId="3" borderId="19" xfId="0" applyNumberFormat="1" applyFont="1" applyFill="1" applyBorder="1" applyAlignment="1">
      <alignment horizontal="center"/>
    </xf>
    <xf numFmtId="3" fontId="4" fillId="3" borderId="20" xfId="0" applyNumberFormat="1" applyFont="1" applyFill="1" applyBorder="1" applyAlignment="1">
      <alignment horizontal="center"/>
    </xf>
    <xf numFmtId="3" fontId="0" fillId="5" borderId="14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3" fontId="4" fillId="3" borderId="2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2" borderId="11" xfId="0" applyNumberFormat="1" applyFont="1" applyFill="1" applyBorder="1" applyAlignment="1">
      <alignment/>
    </xf>
    <xf numFmtId="0" fontId="4" fillId="5" borderId="19" xfId="0" applyFont="1" applyFill="1" applyBorder="1" applyAlignment="1">
      <alignment horizontal="center" vertical="center"/>
    </xf>
    <xf numFmtId="3" fontId="4" fillId="5" borderId="19" xfId="0" applyNumberFormat="1" applyFont="1" applyFill="1" applyBorder="1" applyAlignment="1">
      <alignment/>
    </xf>
    <xf numFmtId="0" fontId="7" fillId="6" borderId="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0" fontId="10" fillId="2" borderId="37" xfId="0" applyFont="1" applyFill="1" applyBorder="1" applyAlignment="1">
      <alignment horizontal="center" vertical="center"/>
    </xf>
    <xf numFmtId="3" fontId="12" fillId="0" borderId="38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0" fontId="12" fillId="0" borderId="38" xfId="0" applyFont="1" applyBorder="1" applyAlignment="1">
      <alignment/>
    </xf>
    <xf numFmtId="10" fontId="12" fillId="0" borderId="30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 wrapText="1"/>
    </xf>
    <xf numFmtId="0" fontId="15" fillId="0" borderId="40" xfId="0" applyFont="1" applyBorder="1" applyAlignment="1">
      <alignment vertical="center"/>
    </xf>
    <xf numFmtId="0" fontId="15" fillId="0" borderId="40" xfId="0" applyFont="1" applyBorder="1" applyAlignment="1">
      <alignment vertical="center" wrapText="1"/>
    </xf>
    <xf numFmtId="0" fontId="15" fillId="0" borderId="40" xfId="0" applyFont="1" applyBorder="1" applyAlignment="1">
      <alignment horizontal="left" vertical="center" indent="1"/>
    </xf>
    <xf numFmtId="0" fontId="15" fillId="0" borderId="40" xfId="0" applyFont="1" applyBorder="1" applyAlignment="1">
      <alignment horizontal="left" vertical="center" wrapText="1" indent="1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 wrapText="1"/>
    </xf>
    <xf numFmtId="10" fontId="12" fillId="0" borderId="7" xfId="0" applyNumberFormat="1" applyFont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10" fontId="10" fillId="0" borderId="14" xfId="0" applyNumberFormat="1" applyFont="1" applyBorder="1" applyAlignment="1">
      <alignment/>
    </xf>
    <xf numFmtId="3" fontId="12" fillId="0" borderId="13" xfId="0" applyNumberFormat="1" applyFont="1" applyFill="1" applyBorder="1" applyAlignment="1">
      <alignment/>
    </xf>
    <xf numFmtId="49" fontId="10" fillId="6" borderId="5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0" fontId="10" fillId="6" borderId="1" xfId="0" applyFont="1" applyFill="1" applyBorder="1" applyAlignment="1">
      <alignment wrapText="1"/>
    </xf>
    <xf numFmtId="3" fontId="10" fillId="6" borderId="1" xfId="0" applyNumberFormat="1" applyFont="1" applyFill="1" applyBorder="1" applyAlignment="1">
      <alignment/>
    </xf>
    <xf numFmtId="10" fontId="12" fillId="2" borderId="1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horizontal="center"/>
    </xf>
    <xf numFmtId="10" fontId="10" fillId="0" borderId="7" xfId="0" applyNumberFormat="1" applyFont="1" applyBorder="1" applyAlignment="1">
      <alignment/>
    </xf>
    <xf numFmtId="3" fontId="9" fillId="5" borderId="11" xfId="0" applyNumberFormat="1" applyFont="1" applyFill="1" applyBorder="1" applyAlignment="1">
      <alignment/>
    </xf>
    <xf numFmtId="10" fontId="9" fillId="5" borderId="14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5" xfId="0" applyNumberFormat="1" applyFont="1" applyFill="1" applyBorder="1" applyAlignment="1">
      <alignment horizontal="center"/>
    </xf>
    <xf numFmtId="49" fontId="9" fillId="6" borderId="5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3" fontId="9" fillId="6" borderId="1" xfId="0" applyNumberFormat="1" applyFont="1" applyFill="1" applyBorder="1" applyAlignment="1">
      <alignment/>
    </xf>
    <xf numFmtId="3" fontId="9" fillId="6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49" fontId="12" fillId="2" borderId="5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41" fontId="12" fillId="0" borderId="13" xfId="0" applyNumberFormat="1" applyFont="1" applyBorder="1" applyAlignment="1">
      <alignment horizontal="center"/>
    </xf>
    <xf numFmtId="41" fontId="12" fillId="7" borderId="12" xfId="0" applyNumberFormat="1" applyFont="1" applyFill="1" applyBorder="1" applyAlignment="1">
      <alignment horizontal="center" vertical="center"/>
    </xf>
    <xf numFmtId="41" fontId="12" fillId="0" borderId="13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165" fontId="9" fillId="0" borderId="1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165" fontId="9" fillId="0" borderId="30" xfId="0" applyNumberFormat="1" applyFont="1" applyBorder="1" applyAlignment="1">
      <alignment/>
    </xf>
    <xf numFmtId="165" fontId="4" fillId="5" borderId="1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12" xfId="0" applyFont="1" applyFill="1" applyBorder="1" applyAlignment="1">
      <alignment wrapText="1"/>
    </xf>
    <xf numFmtId="165" fontId="4" fillId="5" borderId="25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1" fontId="12" fillId="0" borderId="12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/>
    </xf>
    <xf numFmtId="3" fontId="12" fillId="2" borderId="14" xfId="0" applyNumberFormat="1" applyFont="1" applyFill="1" applyBorder="1" applyAlignment="1">
      <alignment horizontal="right"/>
    </xf>
    <xf numFmtId="10" fontId="12" fillId="2" borderId="1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/>
    </xf>
    <xf numFmtId="49" fontId="10" fillId="3" borderId="5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7" fillId="3" borderId="4" xfId="0" applyFont="1" applyFill="1" applyBorder="1" applyAlignment="1">
      <alignment horizontal="right"/>
    </xf>
    <xf numFmtId="0" fontId="7" fillId="3" borderId="12" xfId="0" applyFont="1" applyFill="1" applyBorder="1" applyAlignment="1">
      <alignment wrapText="1"/>
    </xf>
    <xf numFmtId="49" fontId="7" fillId="3" borderId="12" xfId="0" applyNumberFormat="1" applyFont="1" applyFill="1" applyBorder="1" applyAlignment="1">
      <alignment horizontal="left" wrapText="1"/>
    </xf>
    <xf numFmtId="10" fontId="7" fillId="3" borderId="25" xfId="0" applyNumberFormat="1" applyFont="1" applyFill="1" applyBorder="1" applyAlignment="1">
      <alignment/>
    </xf>
    <xf numFmtId="0" fontId="7" fillId="3" borderId="5" xfId="0" applyFont="1" applyFill="1" applyBorder="1" applyAlignment="1">
      <alignment horizontal="right"/>
    </xf>
    <xf numFmtId="10" fontId="7" fillId="3" borderId="14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5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6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7" fillId="5" borderId="5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9" borderId="5" xfId="0" applyFont="1" applyFill="1" applyBorder="1" applyAlignment="1">
      <alignment horizontal="right"/>
    </xf>
    <xf numFmtId="0" fontId="20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10" fontId="7" fillId="9" borderId="14" xfId="0" applyNumberFormat="1" applyFont="1" applyFill="1" applyBorder="1" applyAlignment="1">
      <alignment/>
    </xf>
    <xf numFmtId="0" fontId="9" fillId="5" borderId="6" xfId="0" applyFont="1" applyFill="1" applyBorder="1" applyAlignment="1">
      <alignment horizontal="right"/>
    </xf>
    <xf numFmtId="0" fontId="9" fillId="5" borderId="3" xfId="0" applyFont="1" applyFill="1" applyBorder="1" applyAlignment="1">
      <alignment horizontal="right"/>
    </xf>
    <xf numFmtId="3" fontId="9" fillId="5" borderId="7" xfId="0" applyNumberFormat="1" applyFont="1" applyFill="1" applyBorder="1" applyAlignment="1">
      <alignment/>
    </xf>
    <xf numFmtId="10" fontId="9" fillId="5" borderId="30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4" fillId="7" borderId="19" xfId="0" applyNumberFormat="1" applyFont="1" applyFill="1" applyBorder="1" applyAlignment="1">
      <alignment horizontal="center" vertical="center"/>
    </xf>
    <xf numFmtId="3" fontId="4" fillId="7" borderId="20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3" fontId="10" fillId="7" borderId="14" xfId="0" applyNumberFormat="1" applyFont="1" applyFill="1" applyBorder="1" applyAlignment="1">
      <alignment/>
    </xf>
    <xf numFmtId="3" fontId="10" fillId="7" borderId="14" xfId="0" applyNumberFormat="1" applyFont="1" applyFill="1" applyBorder="1" applyAlignment="1">
      <alignment/>
    </xf>
    <xf numFmtId="3" fontId="10" fillId="8" borderId="30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1" fontId="12" fillId="7" borderId="11" xfId="0" applyNumberFormat="1" applyFont="1" applyFill="1" applyBorder="1" applyAlignment="1">
      <alignment horizontal="center" vertical="center"/>
    </xf>
    <xf numFmtId="41" fontId="10" fillId="7" borderId="19" xfId="0" applyNumberFormat="1" applyFont="1" applyFill="1" applyBorder="1" applyAlignment="1">
      <alignment horizontal="center"/>
    </xf>
    <xf numFmtId="41" fontId="10" fillId="7" borderId="20" xfId="0" applyNumberFormat="1" applyFont="1" applyFill="1" applyBorder="1" applyAlignment="1">
      <alignment horizontal="center"/>
    </xf>
    <xf numFmtId="3" fontId="10" fillId="6" borderId="14" xfId="0" applyNumberFormat="1" applyFont="1" applyFill="1" applyBorder="1" applyAlignment="1">
      <alignment/>
    </xf>
    <xf numFmtId="10" fontId="10" fillId="3" borderId="1" xfId="0" applyNumberFormat="1" applyFont="1" applyFill="1" applyBorder="1" applyAlignment="1">
      <alignment/>
    </xf>
    <xf numFmtId="10" fontId="10" fillId="6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49" fontId="9" fillId="6" borderId="1" xfId="0" applyNumberFormat="1" applyFont="1" applyFill="1" applyBorder="1" applyAlignment="1">
      <alignment horizontal="left"/>
    </xf>
    <xf numFmtId="10" fontId="12" fillId="6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3" fontId="12" fillId="3" borderId="1" xfId="0" applyNumberFormat="1" applyFont="1" applyFill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12" fillId="2" borderId="14" xfId="0" applyNumberFormat="1" applyFont="1" applyFill="1" applyBorder="1" applyAlignment="1">
      <alignment horizontal="right"/>
    </xf>
    <xf numFmtId="3" fontId="10" fillId="3" borderId="14" xfId="0" applyNumberFormat="1" applyFont="1" applyFill="1" applyBorder="1" applyAlignment="1">
      <alignment horizontal="right"/>
    </xf>
    <xf numFmtId="3" fontId="9" fillId="6" borderId="14" xfId="0" applyNumberFormat="1" applyFont="1" applyFill="1" applyBorder="1" applyAlignment="1">
      <alignment horizontal="right"/>
    </xf>
    <xf numFmtId="3" fontId="10" fillId="2" borderId="14" xfId="0" applyNumberFormat="1" applyFont="1" applyFill="1" applyBorder="1" applyAlignment="1">
      <alignment/>
    </xf>
    <xf numFmtId="3" fontId="12" fillId="3" borderId="1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10" fillId="6" borderId="19" xfId="0" applyNumberFormat="1" applyFont="1" applyFill="1" applyBorder="1" applyAlignment="1">
      <alignment horizontal="center"/>
    </xf>
    <xf numFmtId="41" fontId="10" fillId="6" borderId="20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10" fontId="12" fillId="2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12" fillId="2" borderId="11" xfId="0" applyNumberFormat="1" applyFont="1" applyFill="1" applyBorder="1" applyAlignment="1">
      <alignment/>
    </xf>
    <xf numFmtId="3" fontId="12" fillId="2" borderId="31" xfId="0" applyNumberFormat="1" applyFont="1" applyFill="1" applyBorder="1" applyAlignment="1">
      <alignment horizontal="center"/>
    </xf>
    <xf numFmtId="49" fontId="12" fillId="8" borderId="18" xfId="0" applyNumberFormat="1" applyFont="1" applyFill="1" applyBorder="1" applyAlignment="1">
      <alignment horizontal="center"/>
    </xf>
    <xf numFmtId="49" fontId="12" fillId="8" borderId="19" xfId="0" applyNumberFormat="1" applyFont="1" applyFill="1" applyBorder="1" applyAlignment="1">
      <alignment/>
    </xf>
    <xf numFmtId="0" fontId="4" fillId="8" borderId="19" xfId="0" applyFont="1" applyFill="1" applyBorder="1" applyAlignment="1">
      <alignment horizontal="center" wrapText="1"/>
    </xf>
    <xf numFmtId="10" fontId="10" fillId="8" borderId="19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3" fontId="0" fillId="5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4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5" borderId="39" xfId="0" applyFont="1" applyFill="1" applyBorder="1" applyAlignment="1">
      <alignment horizontal="right"/>
    </xf>
    <xf numFmtId="0" fontId="15" fillId="0" borderId="1" xfId="0" applyFont="1" applyFill="1" applyBorder="1" applyAlignment="1">
      <alignment wrapText="1"/>
    </xf>
    <xf numFmtId="0" fontId="7" fillId="5" borderId="5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left" wrapText="1"/>
    </xf>
    <xf numFmtId="3" fontId="7" fillId="5" borderId="1" xfId="0" applyNumberFormat="1" applyFont="1" applyFill="1" applyBorder="1" applyAlignment="1">
      <alignment/>
    </xf>
    <xf numFmtId="10" fontId="7" fillId="5" borderId="14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41" fontId="12" fillId="0" borderId="13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6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3" fontId="7" fillId="4" borderId="14" xfId="0" applyNumberFormat="1" applyFont="1" applyFill="1" applyBorder="1" applyAlignment="1">
      <alignment horizontal="right"/>
    </xf>
    <xf numFmtId="49" fontId="7" fillId="7" borderId="5" xfId="0" applyNumberFormat="1" applyFont="1" applyFill="1" applyBorder="1" applyAlignment="1">
      <alignment horizontal="center"/>
    </xf>
    <xf numFmtId="3" fontId="7" fillId="7" borderId="14" xfId="0" applyNumberFormat="1" applyFont="1" applyFill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0" fontId="7" fillId="7" borderId="5" xfId="0" applyFont="1" applyFill="1" applyBorder="1" applyAlignment="1">
      <alignment horizontal="right"/>
    </xf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wrapText="1"/>
    </xf>
    <xf numFmtId="3" fontId="7" fillId="4" borderId="7" xfId="0" applyNumberFormat="1" applyFont="1" applyFill="1" applyBorder="1" applyAlignment="1">
      <alignment horizontal="right"/>
    </xf>
    <xf numFmtId="3" fontId="7" fillId="4" borderId="3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10" fontId="9" fillId="2" borderId="31" xfId="0" applyNumberFormat="1" applyFont="1" applyFill="1" applyBorder="1" applyAlignment="1">
      <alignment/>
    </xf>
    <xf numFmtId="0" fontId="10" fillId="6" borderId="23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0" fillId="6" borderId="27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 wrapText="1"/>
    </xf>
    <xf numFmtId="41" fontId="10" fillId="6" borderId="48" xfId="0" applyNumberFormat="1" applyFont="1" applyFill="1" applyBorder="1" applyAlignment="1">
      <alignment horizontal="center"/>
    </xf>
    <xf numFmtId="41" fontId="10" fillId="6" borderId="47" xfId="0" applyNumberFormat="1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41" fontId="12" fillId="0" borderId="46" xfId="0" applyNumberFormat="1" applyFont="1" applyBorder="1" applyAlignment="1">
      <alignment horizontal="center" vertical="center" wrapText="1"/>
    </xf>
    <xf numFmtId="41" fontId="12" fillId="0" borderId="25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 wrapText="1"/>
    </xf>
    <xf numFmtId="41" fontId="12" fillId="0" borderId="12" xfId="0" applyNumberFormat="1" applyFont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9" borderId="2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1" fontId="12" fillId="0" borderId="11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/>
    </xf>
    <xf numFmtId="0" fontId="10" fillId="9" borderId="2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5" borderId="1" xfId="0" applyFont="1" applyFill="1" applyBorder="1" applyAlignment="1">
      <alignment/>
    </xf>
    <xf numFmtId="49" fontId="12" fillId="0" borderId="1" xfId="0" applyNumberFormat="1" applyFont="1" applyBorder="1" applyAlignment="1">
      <alignment/>
    </xf>
    <xf numFmtId="49" fontId="12" fillId="5" borderId="7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2" fillId="5" borderId="38" xfId="0" applyNumberFormat="1" applyFont="1" applyFill="1" applyBorder="1" applyAlignment="1">
      <alignment horizontal="left"/>
    </xf>
    <xf numFmtId="49" fontId="12" fillId="5" borderId="33" xfId="0" applyNumberFormat="1" applyFont="1" applyFill="1" applyBorder="1" applyAlignment="1">
      <alignment horizontal="left"/>
    </xf>
    <xf numFmtId="49" fontId="12" fillId="5" borderId="49" xfId="0" applyNumberFormat="1" applyFont="1" applyFill="1" applyBorder="1" applyAlignment="1">
      <alignment horizontal="left"/>
    </xf>
    <xf numFmtId="0" fontId="7" fillId="4" borderId="22" xfId="0" applyFont="1" applyFill="1" applyBorder="1" applyAlignment="1" applyProtection="1">
      <alignment horizontal="center" vertical="center" wrapText="1"/>
      <protection/>
    </xf>
    <xf numFmtId="0" fontId="4" fillId="4" borderId="27" xfId="0" applyFont="1" applyFill="1" applyBorder="1" applyAlignment="1" applyProtection="1">
      <alignment horizontal="center" vertical="center"/>
      <protection/>
    </xf>
    <xf numFmtId="0" fontId="4" fillId="4" borderId="44" xfId="0" applyFont="1" applyFill="1" applyBorder="1" applyAlignment="1" applyProtection="1">
      <alignment horizontal="center" vertical="center"/>
      <protection/>
    </xf>
    <xf numFmtId="0" fontId="7" fillId="4" borderId="50" xfId="0" applyFont="1" applyFill="1" applyBorder="1" applyAlignment="1" applyProtection="1">
      <alignment horizontal="center" vertical="center"/>
      <protection/>
    </xf>
    <xf numFmtId="0" fontId="7" fillId="4" borderId="51" xfId="0" applyFont="1" applyFill="1" applyBorder="1" applyAlignment="1" applyProtection="1">
      <alignment horizontal="center" vertical="center"/>
      <protection/>
    </xf>
    <xf numFmtId="0" fontId="7" fillId="4" borderId="52" xfId="0" applyFont="1" applyFill="1" applyBorder="1" applyAlignment="1" applyProtection="1">
      <alignment horizontal="center" vertical="center"/>
      <protection/>
    </xf>
    <xf numFmtId="0" fontId="7" fillId="4" borderId="28" xfId="0" applyFont="1" applyFill="1" applyBorder="1" applyAlignment="1" applyProtection="1">
      <alignment horizontal="center" vertical="center" wrapText="1"/>
      <protection/>
    </xf>
    <xf numFmtId="0" fontId="7" fillId="4" borderId="26" xfId="0" applyFont="1" applyFill="1" applyBorder="1" applyAlignment="1" applyProtection="1">
      <alignment horizontal="center" vertical="center" wrapText="1"/>
      <protection/>
    </xf>
    <xf numFmtId="0" fontId="7" fillId="4" borderId="29" xfId="0" applyFont="1" applyFill="1" applyBorder="1" applyAlignment="1" applyProtection="1">
      <alignment horizontal="center" vertical="center" wrapText="1"/>
      <protection/>
    </xf>
    <xf numFmtId="0" fontId="7" fillId="4" borderId="5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right" vertical="center" wrapText="1"/>
    </xf>
    <xf numFmtId="0" fontId="6" fillId="0" borderId="54" xfId="0" applyFont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6" borderId="49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0" fillId="6" borderId="28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0" fillId="6" borderId="38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0" fontId="10" fillId="6" borderId="52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0" fillId="7" borderId="48" xfId="0" applyNumberFormat="1" applyFont="1" applyFill="1" applyBorder="1" applyAlignment="1">
      <alignment horizontal="center"/>
    </xf>
    <xf numFmtId="41" fontId="10" fillId="7" borderId="47" xfId="0" applyNumberFormat="1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47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0" fillId="7" borderId="2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left"/>
    </xf>
    <xf numFmtId="0" fontId="0" fillId="7" borderId="14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" fillId="6" borderId="1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wrapText="1"/>
    </xf>
    <xf numFmtId="0" fontId="0" fillId="7" borderId="12" xfId="0" applyFont="1" applyFill="1" applyBorder="1" applyAlignment="1">
      <alignment horizontal="left"/>
    </xf>
    <xf numFmtId="0" fontId="0" fillId="7" borderId="25" xfId="0" applyFont="1" applyFill="1" applyBorder="1" applyAlignment="1">
      <alignment horizontal="left"/>
    </xf>
    <xf numFmtId="0" fontId="0" fillId="7" borderId="38" xfId="0" applyFont="1" applyFill="1" applyBorder="1" applyAlignment="1">
      <alignment horizontal="left"/>
    </xf>
    <xf numFmtId="0" fontId="0" fillId="7" borderId="33" xfId="0" applyFont="1" applyFill="1" applyBorder="1" applyAlignment="1">
      <alignment horizontal="left"/>
    </xf>
    <xf numFmtId="0" fontId="0" fillId="7" borderId="5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3" borderId="2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3" xfId="0" applyNumberFormat="1" applyFont="1" applyFill="1" applyBorder="1" applyAlignment="1">
      <alignment horizontal="center"/>
    </xf>
    <xf numFmtId="49" fontId="10" fillId="8" borderId="7" xfId="0" applyNumberFormat="1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7" fillId="5" borderId="2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6" borderId="22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7" borderId="43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7" borderId="57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7" fillId="6" borderId="59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6" borderId="62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7" fillId="6" borderId="59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1"/>
  <sheetViews>
    <sheetView tabSelected="1" zoomScaleSheetLayoutView="100" workbookViewId="0" topLeftCell="A1">
      <selection activeCell="D2" sqref="D2:I2"/>
    </sheetView>
  </sheetViews>
  <sheetFormatPr defaultColWidth="9.00390625" defaultRowHeight="12.75"/>
  <cols>
    <col min="1" max="1" width="5.25390625" style="30" customWidth="1"/>
    <col min="2" max="2" width="31.375" style="0" customWidth="1"/>
    <col min="3" max="3" width="6.00390625" style="0" customWidth="1"/>
    <col min="4" max="4" width="8.125" style="0" customWidth="1"/>
    <col min="5" max="5" width="6.75390625" style="0" customWidth="1"/>
    <col min="6" max="6" width="11.25390625" style="0" customWidth="1"/>
    <col min="7" max="7" width="11.00390625" style="0" customWidth="1"/>
    <col min="8" max="8" width="10.375" style="0" customWidth="1"/>
    <col min="9" max="9" width="9.875" style="0" customWidth="1"/>
  </cols>
  <sheetData>
    <row r="1" ht="10.5" customHeight="1"/>
    <row r="2" spans="1:9" s="66" customFormat="1" ht="15" customHeight="1">
      <c r="A2" s="225"/>
      <c r="B2" s="225"/>
      <c r="C2" s="225"/>
      <c r="D2" s="720" t="s">
        <v>12</v>
      </c>
      <c r="E2" s="720"/>
      <c r="F2" s="720"/>
      <c r="G2" s="720"/>
      <c r="H2" s="720"/>
      <c r="I2" s="720"/>
    </row>
    <row r="3" spans="1:9" s="66" customFormat="1" ht="20.25" customHeight="1">
      <c r="A3" s="225"/>
      <c r="B3" s="721" t="s">
        <v>108</v>
      </c>
      <c r="C3" s="721"/>
      <c r="D3" s="721"/>
      <c r="E3" s="721"/>
      <c r="F3" s="721"/>
      <c r="G3" s="721"/>
      <c r="H3" s="721"/>
      <c r="I3" s="721"/>
    </row>
    <row r="4" spans="1:9" s="66" customFormat="1" ht="12.75" customHeight="1" thickBot="1">
      <c r="A4" s="225"/>
      <c r="B4" s="225"/>
      <c r="C4" s="225"/>
      <c r="D4" s="225"/>
      <c r="E4" s="225"/>
      <c r="F4" s="225"/>
      <c r="G4" s="225"/>
      <c r="H4" s="225"/>
      <c r="I4" s="225"/>
    </row>
    <row r="5" spans="1:9" s="66" customFormat="1" ht="28.5" customHeight="1">
      <c r="A5" s="731" t="s">
        <v>483</v>
      </c>
      <c r="B5" s="226" t="s">
        <v>698</v>
      </c>
      <c r="C5" s="733" t="s">
        <v>464</v>
      </c>
      <c r="D5" s="734"/>
      <c r="E5" s="735"/>
      <c r="F5" s="736" t="s">
        <v>14</v>
      </c>
      <c r="G5" s="730" t="s">
        <v>439</v>
      </c>
      <c r="H5" s="730"/>
      <c r="I5" s="738" t="s">
        <v>804</v>
      </c>
    </row>
    <row r="6" spans="1:9" s="66" customFormat="1" ht="25.5" customHeight="1" thickBot="1">
      <c r="A6" s="732"/>
      <c r="B6" s="240" t="s">
        <v>599</v>
      </c>
      <c r="C6" s="240" t="s">
        <v>600</v>
      </c>
      <c r="D6" s="241" t="s">
        <v>469</v>
      </c>
      <c r="E6" s="240" t="s">
        <v>797</v>
      </c>
      <c r="F6" s="737"/>
      <c r="G6" s="237" t="s">
        <v>805</v>
      </c>
      <c r="H6" s="237" t="s">
        <v>806</v>
      </c>
      <c r="I6" s="739"/>
    </row>
    <row r="7" spans="1:9" s="224" customFormat="1" ht="13.5" customHeight="1" thickBot="1">
      <c r="A7" s="243">
        <v>1</v>
      </c>
      <c r="B7" s="244">
        <v>2</v>
      </c>
      <c r="C7" s="244">
        <v>3</v>
      </c>
      <c r="D7" s="244">
        <v>4</v>
      </c>
      <c r="E7" s="244">
        <v>5</v>
      </c>
      <c r="F7" s="244">
        <v>7</v>
      </c>
      <c r="G7" s="244">
        <v>8</v>
      </c>
      <c r="H7" s="244">
        <v>9</v>
      </c>
      <c r="I7" s="245">
        <v>12</v>
      </c>
    </row>
    <row r="8" spans="1:9" s="14" customFormat="1" ht="18.75" customHeight="1">
      <c r="A8" s="511" t="s">
        <v>521</v>
      </c>
      <c r="B8" s="512" t="s">
        <v>601</v>
      </c>
      <c r="C8" s="513" t="s">
        <v>798</v>
      </c>
      <c r="D8" s="242"/>
      <c r="E8" s="242"/>
      <c r="F8" s="385">
        <f>F9+F11+F13</f>
        <v>71130</v>
      </c>
      <c r="G8" s="385">
        <f>G9+G11+G13</f>
        <v>71130</v>
      </c>
      <c r="H8" s="385">
        <f>H9+H11+H13</f>
        <v>0</v>
      </c>
      <c r="I8" s="514">
        <f aca="true" t="shared" si="0" ref="I8:I24">F8/$F$157</f>
        <v>0.001671350780155199</v>
      </c>
    </row>
    <row r="9" spans="1:9" s="14" customFormat="1" ht="22.5" customHeight="1">
      <c r="A9" s="625" t="s">
        <v>602</v>
      </c>
      <c r="B9" s="632" t="s">
        <v>475</v>
      </c>
      <c r="C9" s="630"/>
      <c r="D9" s="627" t="s">
        <v>173</v>
      </c>
      <c r="E9" s="626"/>
      <c r="F9" s="628">
        <f>F10</f>
        <v>70000</v>
      </c>
      <c r="G9" s="628">
        <f>G10</f>
        <v>70000</v>
      </c>
      <c r="H9" s="628">
        <f>H10</f>
        <v>0</v>
      </c>
      <c r="I9" s="629">
        <f t="shared" si="0"/>
        <v>0.001644799024474398</v>
      </c>
    </row>
    <row r="10" spans="1:9" ht="23.25" customHeight="1">
      <c r="A10" s="471"/>
      <c r="B10" s="54" t="s">
        <v>616</v>
      </c>
      <c r="C10" s="92"/>
      <c r="D10" s="92"/>
      <c r="E10" s="91">
        <v>2110</v>
      </c>
      <c r="F10" s="230">
        <v>70000</v>
      </c>
      <c r="G10" s="230">
        <f>F10</f>
        <v>70000</v>
      </c>
      <c r="H10" s="230"/>
      <c r="I10" s="239">
        <f t="shared" si="0"/>
        <v>0.001644799024474398</v>
      </c>
    </row>
    <row r="11" spans="1:9" ht="18" customHeight="1">
      <c r="A11" s="625" t="s">
        <v>605</v>
      </c>
      <c r="B11" s="626" t="s">
        <v>617</v>
      </c>
      <c r="C11" s="627"/>
      <c r="D11" s="627" t="s">
        <v>618</v>
      </c>
      <c r="E11" s="630"/>
      <c r="F11" s="628">
        <f>F12</f>
        <v>0</v>
      </c>
      <c r="G11" s="628">
        <f>G12</f>
        <v>0</v>
      </c>
      <c r="H11" s="628">
        <f>H12</f>
        <v>0</v>
      </c>
      <c r="I11" s="629">
        <f t="shared" si="0"/>
        <v>0</v>
      </c>
    </row>
    <row r="12" spans="1:9" ht="22.5" customHeight="1">
      <c r="A12" s="471"/>
      <c r="B12" s="261" t="s">
        <v>807</v>
      </c>
      <c r="C12" s="92"/>
      <c r="D12" s="92"/>
      <c r="E12" s="91">
        <v>6260</v>
      </c>
      <c r="F12" s="230">
        <v>0</v>
      </c>
      <c r="G12" s="230"/>
      <c r="H12" s="230">
        <f>F12</f>
        <v>0</v>
      </c>
      <c r="I12" s="239">
        <f t="shared" si="0"/>
        <v>0</v>
      </c>
    </row>
    <row r="13" spans="1:9" ht="18" customHeight="1">
      <c r="A13" s="625" t="s">
        <v>650</v>
      </c>
      <c r="B13" s="626" t="s">
        <v>220</v>
      </c>
      <c r="C13" s="627"/>
      <c r="D13" s="627" t="s">
        <v>606</v>
      </c>
      <c r="E13" s="627"/>
      <c r="F13" s="628">
        <f>F14</f>
        <v>1130</v>
      </c>
      <c r="G13" s="628">
        <f>G14</f>
        <v>1130</v>
      </c>
      <c r="H13" s="628">
        <f>H14</f>
        <v>0</v>
      </c>
      <c r="I13" s="629">
        <f t="shared" si="0"/>
        <v>2.6551755680800996E-05</v>
      </c>
    </row>
    <row r="14" spans="1:9" ht="15" customHeight="1">
      <c r="A14" s="471"/>
      <c r="B14" s="54" t="s">
        <v>607</v>
      </c>
      <c r="C14" s="92"/>
      <c r="D14" s="92"/>
      <c r="E14" s="92" t="s">
        <v>739</v>
      </c>
      <c r="F14" s="230">
        <v>1130</v>
      </c>
      <c r="G14" s="230">
        <f>F14</f>
        <v>1130</v>
      </c>
      <c r="H14" s="230"/>
      <c r="I14" s="239">
        <f t="shared" si="0"/>
        <v>2.6551755680800996E-05</v>
      </c>
    </row>
    <row r="15" spans="1:9" ht="16.5" customHeight="1">
      <c r="A15" s="515" t="s">
        <v>522</v>
      </c>
      <c r="B15" s="100" t="s">
        <v>656</v>
      </c>
      <c r="C15" s="93" t="s">
        <v>174</v>
      </c>
      <c r="D15" s="93"/>
      <c r="E15" s="93"/>
      <c r="F15" s="233">
        <f aca="true" t="shared" si="1" ref="F15:H16">F16</f>
        <v>148480</v>
      </c>
      <c r="G15" s="233">
        <f t="shared" si="1"/>
        <v>148480</v>
      </c>
      <c r="H15" s="233">
        <f t="shared" si="1"/>
        <v>0</v>
      </c>
      <c r="I15" s="516">
        <f t="shared" si="0"/>
        <v>0.003488853702199409</v>
      </c>
    </row>
    <row r="16" spans="1:9" ht="15.75" customHeight="1">
      <c r="A16" s="625" t="s">
        <v>602</v>
      </c>
      <c r="B16" s="626" t="s">
        <v>709</v>
      </c>
      <c r="C16" s="627"/>
      <c r="D16" s="627" t="s">
        <v>710</v>
      </c>
      <c r="E16" s="627"/>
      <c r="F16" s="628">
        <f t="shared" si="1"/>
        <v>148480</v>
      </c>
      <c r="G16" s="628">
        <f t="shared" si="1"/>
        <v>148480</v>
      </c>
      <c r="H16" s="628">
        <f t="shared" si="1"/>
        <v>0</v>
      </c>
      <c r="I16" s="629">
        <f t="shared" si="0"/>
        <v>0.003488853702199409</v>
      </c>
    </row>
    <row r="17" spans="1:9" ht="22.5" customHeight="1">
      <c r="A17" s="517"/>
      <c r="B17" s="86" t="s">
        <v>368</v>
      </c>
      <c r="C17" s="518"/>
      <c r="D17" s="518"/>
      <c r="E17" s="94" t="s">
        <v>746</v>
      </c>
      <c r="F17" s="230">
        <v>148480</v>
      </c>
      <c r="G17" s="230">
        <f>F17</f>
        <v>148480</v>
      </c>
      <c r="H17" s="230"/>
      <c r="I17" s="239">
        <f t="shared" si="0"/>
        <v>0.003488853702199409</v>
      </c>
    </row>
    <row r="18" spans="1:9" ht="17.25" customHeight="1">
      <c r="A18" s="515" t="s">
        <v>524</v>
      </c>
      <c r="B18" s="100" t="s">
        <v>608</v>
      </c>
      <c r="C18" s="93" t="s">
        <v>178</v>
      </c>
      <c r="D18" s="93"/>
      <c r="E18" s="93"/>
      <c r="F18" s="233">
        <f>F19</f>
        <v>2740484</v>
      </c>
      <c r="G18" s="233">
        <f>G19</f>
        <v>8400</v>
      </c>
      <c r="H18" s="233">
        <f>H19</f>
        <v>2732084</v>
      </c>
      <c r="I18" s="516">
        <f t="shared" si="0"/>
        <v>0.06439350585410994</v>
      </c>
    </row>
    <row r="19" spans="1:9" ht="18" customHeight="1">
      <c r="A19" s="625" t="s">
        <v>602</v>
      </c>
      <c r="B19" s="626" t="s">
        <v>786</v>
      </c>
      <c r="C19" s="627"/>
      <c r="D19" s="627" t="s">
        <v>180</v>
      </c>
      <c r="E19" s="627"/>
      <c r="F19" s="628">
        <f>SUM(F22:F24)</f>
        <v>2740484</v>
      </c>
      <c r="G19" s="628">
        <f>SUM(G22:G24)</f>
        <v>8400</v>
      </c>
      <c r="H19" s="628">
        <f>SUM(H22:H24)</f>
        <v>2732084</v>
      </c>
      <c r="I19" s="629">
        <f t="shared" si="0"/>
        <v>0.06439350585410994</v>
      </c>
    </row>
    <row r="20" spans="1:9" ht="0.75" customHeight="1" hidden="1">
      <c r="A20" s="471"/>
      <c r="B20" s="363" t="s">
        <v>530</v>
      </c>
      <c r="C20" s="519"/>
      <c r="D20" s="519"/>
      <c r="E20" s="92" t="s">
        <v>529</v>
      </c>
      <c r="F20" s="230">
        <v>0</v>
      </c>
      <c r="G20" s="230"/>
      <c r="H20" s="230"/>
      <c r="I20" s="516">
        <f t="shared" si="0"/>
        <v>0</v>
      </c>
    </row>
    <row r="21" spans="1:9" ht="12.75" customHeight="1" hidden="1">
      <c r="A21" s="471"/>
      <c r="B21" s="363" t="s">
        <v>607</v>
      </c>
      <c r="C21" s="519"/>
      <c r="D21" s="519"/>
      <c r="E21" s="92" t="s">
        <v>739</v>
      </c>
      <c r="F21" s="230"/>
      <c r="G21" s="230"/>
      <c r="H21" s="230"/>
      <c r="I21" s="516">
        <f t="shared" si="0"/>
        <v>0</v>
      </c>
    </row>
    <row r="22" spans="1:9" ht="23.25" customHeight="1">
      <c r="A22" s="471"/>
      <c r="B22" s="54" t="s">
        <v>609</v>
      </c>
      <c r="C22" s="92"/>
      <c r="D22" s="92"/>
      <c r="E22" s="92" t="s">
        <v>740</v>
      </c>
      <c r="F22" s="230">
        <v>7900</v>
      </c>
      <c r="G22" s="230">
        <f>F22</f>
        <v>7900</v>
      </c>
      <c r="H22" s="230"/>
      <c r="I22" s="239">
        <f t="shared" si="0"/>
        <v>0.00018562731847639635</v>
      </c>
    </row>
    <row r="23" spans="1:9" ht="16.5" customHeight="1">
      <c r="A23" s="471"/>
      <c r="B23" s="54" t="s">
        <v>604</v>
      </c>
      <c r="C23" s="92"/>
      <c r="D23" s="92"/>
      <c r="E23" s="92" t="s">
        <v>738</v>
      </c>
      <c r="F23" s="230">
        <v>500</v>
      </c>
      <c r="G23" s="230">
        <f>F23</f>
        <v>500</v>
      </c>
      <c r="H23" s="230"/>
      <c r="I23" s="239">
        <f t="shared" si="0"/>
        <v>1.1748564460531415E-05</v>
      </c>
    </row>
    <row r="24" spans="1:9" ht="22.5" customHeight="1">
      <c r="A24" s="471"/>
      <c r="B24" s="261" t="s">
        <v>72</v>
      </c>
      <c r="C24" s="92"/>
      <c r="D24" s="92"/>
      <c r="E24" s="92" t="s">
        <v>109</v>
      </c>
      <c r="F24" s="230">
        <v>2732084</v>
      </c>
      <c r="G24" s="230"/>
      <c r="H24" s="230">
        <f>F24</f>
        <v>2732084</v>
      </c>
      <c r="I24" s="239">
        <f t="shared" si="0"/>
        <v>0.06419612997117302</v>
      </c>
    </row>
    <row r="25" spans="1:9" ht="26.25" customHeight="1">
      <c r="A25" s="515" t="s">
        <v>526</v>
      </c>
      <c r="B25" s="100" t="s">
        <v>611</v>
      </c>
      <c r="C25" s="93" t="s">
        <v>192</v>
      </c>
      <c r="D25" s="95"/>
      <c r="E25" s="95"/>
      <c r="F25" s="233">
        <f>F26</f>
        <v>4488647</v>
      </c>
      <c r="G25" s="233">
        <f>G26</f>
        <v>109477</v>
      </c>
      <c r="H25" s="233">
        <f>H26</f>
        <v>4379170</v>
      </c>
      <c r="I25" s="516">
        <f aca="true" t="shared" si="2" ref="I25:I35">F25/$F$157</f>
        <v>0.1054703172401419</v>
      </c>
    </row>
    <row r="26" spans="1:9" ht="24.75" customHeight="1">
      <c r="A26" s="625" t="s">
        <v>602</v>
      </c>
      <c r="B26" s="626" t="s">
        <v>612</v>
      </c>
      <c r="C26" s="627"/>
      <c r="D26" s="627" t="s">
        <v>193</v>
      </c>
      <c r="E26" s="627"/>
      <c r="F26" s="628">
        <f>SUM(F27:F32)</f>
        <v>4488647</v>
      </c>
      <c r="G26" s="628">
        <f>SUM(G27:G32)</f>
        <v>109477</v>
      </c>
      <c r="H26" s="628">
        <f>SUM(H27:H32)</f>
        <v>4379170</v>
      </c>
      <c r="I26" s="629">
        <f t="shared" si="2"/>
        <v>0.1054703172401419</v>
      </c>
    </row>
    <row r="27" spans="1:9" ht="25.5" customHeight="1">
      <c r="A27" s="520"/>
      <c r="B27" s="54" t="s">
        <v>810</v>
      </c>
      <c r="C27" s="519"/>
      <c r="D27" s="92"/>
      <c r="E27" s="92" t="s">
        <v>809</v>
      </c>
      <c r="F27" s="230">
        <v>2151</v>
      </c>
      <c r="G27" s="230">
        <f>F27</f>
        <v>2151</v>
      </c>
      <c r="H27" s="230"/>
      <c r="I27" s="239">
        <f t="shared" si="2"/>
        <v>5.054232430920614E-05</v>
      </c>
    </row>
    <row r="28" spans="1:9" ht="22.5" customHeight="1">
      <c r="A28" s="471"/>
      <c r="B28" s="54" t="s">
        <v>609</v>
      </c>
      <c r="C28" s="92"/>
      <c r="D28" s="92"/>
      <c r="E28" s="92" t="s">
        <v>740</v>
      </c>
      <c r="F28" s="230">
        <v>6826</v>
      </c>
      <c r="G28" s="230">
        <f>F28</f>
        <v>6826</v>
      </c>
      <c r="H28" s="230"/>
      <c r="I28" s="239">
        <f t="shared" si="2"/>
        <v>0.00016039140201517486</v>
      </c>
    </row>
    <row r="29" spans="1:9" ht="15" customHeight="1">
      <c r="A29" s="471"/>
      <c r="B29" s="54" t="s">
        <v>442</v>
      </c>
      <c r="C29" s="92"/>
      <c r="D29" s="92"/>
      <c r="E29" s="92" t="s">
        <v>441</v>
      </c>
      <c r="F29" s="230">
        <v>4379170</v>
      </c>
      <c r="G29" s="230"/>
      <c r="H29" s="230">
        <f>F29</f>
        <v>4379170</v>
      </c>
      <c r="I29" s="239">
        <f t="shared" si="2"/>
        <v>0.10289792205725071</v>
      </c>
    </row>
    <row r="30" spans="1:9" ht="16.5" customHeight="1">
      <c r="A30" s="471"/>
      <c r="B30" s="54" t="s">
        <v>604</v>
      </c>
      <c r="C30" s="92"/>
      <c r="D30" s="92"/>
      <c r="E30" s="92" t="s">
        <v>738</v>
      </c>
      <c r="F30" s="230">
        <v>1500</v>
      </c>
      <c r="G30" s="230">
        <f>F30</f>
        <v>1500</v>
      </c>
      <c r="H30" s="230"/>
      <c r="I30" s="239">
        <f t="shared" si="2"/>
        <v>3.5245693381594246E-05</v>
      </c>
    </row>
    <row r="31" spans="1:9" ht="15.75" customHeight="1">
      <c r="A31" s="520"/>
      <c r="B31" s="54" t="s">
        <v>643</v>
      </c>
      <c r="C31" s="92"/>
      <c r="D31" s="92"/>
      <c r="E31" s="92" t="s">
        <v>742</v>
      </c>
      <c r="F31" s="230">
        <v>33000</v>
      </c>
      <c r="G31" s="230">
        <f>F31</f>
        <v>33000</v>
      </c>
      <c r="H31" s="230"/>
      <c r="I31" s="239">
        <f t="shared" si="2"/>
        <v>0.0007754052543950733</v>
      </c>
    </row>
    <row r="32" spans="1:9" ht="21.75" customHeight="1">
      <c r="A32" s="471"/>
      <c r="B32" s="54" t="s">
        <v>616</v>
      </c>
      <c r="C32" s="91"/>
      <c r="D32" s="91"/>
      <c r="E32" s="91">
        <v>2110</v>
      </c>
      <c r="F32" s="230">
        <v>66000</v>
      </c>
      <c r="G32" s="230">
        <f>F32</f>
        <v>66000</v>
      </c>
      <c r="H32" s="230"/>
      <c r="I32" s="239">
        <f t="shared" si="2"/>
        <v>0.0015508105087901466</v>
      </c>
    </row>
    <row r="33" spans="1:9" ht="16.5" customHeight="1">
      <c r="A33" s="515" t="s">
        <v>528</v>
      </c>
      <c r="B33" s="100" t="s">
        <v>658</v>
      </c>
      <c r="C33" s="90">
        <v>710</v>
      </c>
      <c r="D33" s="96"/>
      <c r="E33" s="96"/>
      <c r="F33" s="233">
        <f>F34+F36+F38</f>
        <v>321160</v>
      </c>
      <c r="G33" s="233">
        <f>G34+G36+G38</f>
        <v>321160</v>
      </c>
      <c r="H33" s="233">
        <f>H34+H36+H38</f>
        <v>0</v>
      </c>
      <c r="I33" s="516">
        <f t="shared" si="2"/>
        <v>0.007546337924288538</v>
      </c>
    </row>
    <row r="34" spans="1:9" ht="24.75" customHeight="1">
      <c r="A34" s="625" t="s">
        <v>602</v>
      </c>
      <c r="B34" s="626" t="s">
        <v>199</v>
      </c>
      <c r="C34" s="630"/>
      <c r="D34" s="630">
        <v>71013</v>
      </c>
      <c r="E34" s="626"/>
      <c r="F34" s="628">
        <f>F35</f>
        <v>40000</v>
      </c>
      <c r="G34" s="628">
        <f>G35</f>
        <v>40000</v>
      </c>
      <c r="H34" s="628">
        <f>H35</f>
        <v>0</v>
      </c>
      <c r="I34" s="629">
        <f t="shared" si="2"/>
        <v>0.0009398851568425132</v>
      </c>
    </row>
    <row r="35" spans="1:9" ht="24" customHeight="1">
      <c r="A35" s="471"/>
      <c r="B35" s="54" t="s">
        <v>616</v>
      </c>
      <c r="C35" s="91"/>
      <c r="D35" s="91"/>
      <c r="E35" s="91">
        <v>2110</v>
      </c>
      <c r="F35" s="230">
        <v>40000</v>
      </c>
      <c r="G35" s="230">
        <f>F35</f>
        <v>40000</v>
      </c>
      <c r="H35" s="230"/>
      <c r="I35" s="239">
        <f t="shared" si="2"/>
        <v>0.0009398851568425132</v>
      </c>
    </row>
    <row r="36" spans="1:9" ht="24.75" customHeight="1">
      <c r="A36" s="625" t="s">
        <v>605</v>
      </c>
      <c r="B36" s="626" t="s">
        <v>201</v>
      </c>
      <c r="C36" s="630"/>
      <c r="D36" s="630">
        <v>71014</v>
      </c>
      <c r="E36" s="626"/>
      <c r="F36" s="628">
        <f>F37</f>
        <v>19000</v>
      </c>
      <c r="G36" s="628">
        <f>G37</f>
        <v>19000</v>
      </c>
      <c r="H36" s="628">
        <f>H37</f>
        <v>0</v>
      </c>
      <c r="I36" s="629">
        <f aca="true" t="shared" si="3" ref="I36:I50">F36/$F$157</f>
        <v>0.00044644544950019375</v>
      </c>
    </row>
    <row r="37" spans="1:9" ht="24.75" customHeight="1">
      <c r="A37" s="471"/>
      <c r="B37" s="54" t="s">
        <v>616</v>
      </c>
      <c r="C37" s="91"/>
      <c r="D37" s="91"/>
      <c r="E37" s="91">
        <v>2110</v>
      </c>
      <c r="F37" s="230">
        <v>19000</v>
      </c>
      <c r="G37" s="230">
        <f>F37</f>
        <v>19000</v>
      </c>
      <c r="H37" s="230"/>
      <c r="I37" s="239">
        <f t="shared" si="3"/>
        <v>0.00044644544950019375</v>
      </c>
    </row>
    <row r="38" spans="1:9" ht="17.25" customHeight="1">
      <c r="A38" s="625" t="s">
        <v>650</v>
      </c>
      <c r="B38" s="626" t="s">
        <v>203</v>
      </c>
      <c r="C38" s="630"/>
      <c r="D38" s="630">
        <v>71015</v>
      </c>
      <c r="E38" s="626"/>
      <c r="F38" s="628">
        <f>F39+F40</f>
        <v>262160</v>
      </c>
      <c r="G38" s="628">
        <f>G39+G40</f>
        <v>262160</v>
      </c>
      <c r="H38" s="628">
        <f>H39+H40</f>
        <v>0</v>
      </c>
      <c r="I38" s="629">
        <f t="shared" si="3"/>
        <v>0.0061600073179458315</v>
      </c>
    </row>
    <row r="39" spans="1:9" ht="18" customHeight="1">
      <c r="A39" s="471"/>
      <c r="B39" s="54" t="s">
        <v>604</v>
      </c>
      <c r="C39" s="521"/>
      <c r="D39" s="521"/>
      <c r="E39" s="97" t="s">
        <v>738</v>
      </c>
      <c r="F39" s="230">
        <v>100</v>
      </c>
      <c r="G39" s="230">
        <f>F39</f>
        <v>100</v>
      </c>
      <c r="H39" s="230"/>
      <c r="I39" s="239">
        <f t="shared" si="3"/>
        <v>2.349712892106283E-06</v>
      </c>
    </row>
    <row r="40" spans="1:9" ht="23.25" customHeight="1">
      <c r="A40" s="471"/>
      <c r="B40" s="54" t="s">
        <v>616</v>
      </c>
      <c r="C40" s="91"/>
      <c r="D40" s="91"/>
      <c r="E40" s="91">
        <v>2110</v>
      </c>
      <c r="F40" s="230">
        <v>262060</v>
      </c>
      <c r="G40" s="230">
        <f>F40</f>
        <v>262060</v>
      </c>
      <c r="H40" s="230"/>
      <c r="I40" s="239">
        <f t="shared" si="3"/>
        <v>0.0061576576050537245</v>
      </c>
    </row>
    <row r="41" spans="1:9" ht="16.5" customHeight="1">
      <c r="A41" s="515" t="s">
        <v>552</v>
      </c>
      <c r="B41" s="100" t="s">
        <v>640</v>
      </c>
      <c r="C41" s="90">
        <v>750</v>
      </c>
      <c r="D41" s="96"/>
      <c r="E41" s="90"/>
      <c r="F41" s="233">
        <f>F42+F44+F51+F53</f>
        <v>1454377</v>
      </c>
      <c r="G41" s="233">
        <f>G42+G44+G51+G53</f>
        <v>1454377</v>
      </c>
      <c r="H41" s="233">
        <f>H42+H44+H51+H53</f>
        <v>0</v>
      </c>
      <c r="I41" s="516">
        <f t="shared" si="3"/>
        <v>0.034173683868828596</v>
      </c>
    </row>
    <row r="42" spans="1:9" ht="18.75" customHeight="1">
      <c r="A42" s="625" t="s">
        <v>602</v>
      </c>
      <c r="B42" s="626" t="s">
        <v>603</v>
      </c>
      <c r="C42" s="630"/>
      <c r="D42" s="630">
        <v>75011</v>
      </c>
      <c r="E42" s="626"/>
      <c r="F42" s="628">
        <f>F43</f>
        <v>106374</v>
      </c>
      <c r="G42" s="628">
        <f>G43</f>
        <v>106374</v>
      </c>
      <c r="H42" s="628">
        <f>H43</f>
        <v>0</v>
      </c>
      <c r="I42" s="629">
        <f t="shared" si="3"/>
        <v>0.0024994835918491372</v>
      </c>
    </row>
    <row r="43" spans="1:9" ht="23.25" customHeight="1">
      <c r="A43" s="471"/>
      <c r="B43" s="54" t="s">
        <v>616</v>
      </c>
      <c r="C43" s="91"/>
      <c r="D43" s="91"/>
      <c r="E43" s="91">
        <v>2110</v>
      </c>
      <c r="F43" s="230">
        <v>106374</v>
      </c>
      <c r="G43" s="230">
        <f>F43</f>
        <v>106374</v>
      </c>
      <c r="H43" s="230"/>
      <c r="I43" s="239">
        <f t="shared" si="3"/>
        <v>0.0024994835918491372</v>
      </c>
    </row>
    <row r="44" spans="1:9" ht="17.25" customHeight="1">
      <c r="A44" s="625" t="s">
        <v>605</v>
      </c>
      <c r="B44" s="626" t="s">
        <v>641</v>
      </c>
      <c r="C44" s="630"/>
      <c r="D44" s="630">
        <v>75020</v>
      </c>
      <c r="E44" s="630"/>
      <c r="F44" s="628">
        <f>SUM(F45:F50)</f>
        <v>722587</v>
      </c>
      <c r="G44" s="628">
        <f>SUM(G45:G50)</f>
        <v>722587</v>
      </c>
      <c r="H44" s="628">
        <f>SUM(H45:H50)</f>
        <v>0</v>
      </c>
      <c r="I44" s="629">
        <f t="shared" si="3"/>
        <v>0.016978719895684027</v>
      </c>
    </row>
    <row r="45" spans="1:9" ht="15.75" customHeight="1">
      <c r="A45" s="471"/>
      <c r="B45" s="54" t="s">
        <v>642</v>
      </c>
      <c r="C45" s="92"/>
      <c r="D45" s="92"/>
      <c r="E45" s="92" t="s">
        <v>743</v>
      </c>
      <c r="F45" s="230">
        <v>703287</v>
      </c>
      <c r="G45" s="230">
        <f aca="true" t="shared" si="4" ref="G45:G50">F45</f>
        <v>703287</v>
      </c>
      <c r="H45" s="230"/>
      <c r="I45" s="239">
        <f t="shared" si="3"/>
        <v>0.016525225307507514</v>
      </c>
    </row>
    <row r="46" spans="1:9" ht="16.5" customHeight="1">
      <c r="A46" s="471"/>
      <c r="B46" s="54" t="s">
        <v>139</v>
      </c>
      <c r="C46" s="92"/>
      <c r="D46" s="92"/>
      <c r="E46" s="92" t="s">
        <v>138</v>
      </c>
      <c r="F46" s="230">
        <v>12000</v>
      </c>
      <c r="G46" s="230">
        <f t="shared" si="4"/>
        <v>12000</v>
      </c>
      <c r="H46" s="230"/>
      <c r="I46" s="239">
        <f t="shared" si="3"/>
        <v>0.00028196554705275397</v>
      </c>
    </row>
    <row r="47" spans="1:9" ht="16.5" customHeight="1">
      <c r="A47" s="471"/>
      <c r="B47" s="54" t="s">
        <v>607</v>
      </c>
      <c r="C47" s="92"/>
      <c r="D47" s="92"/>
      <c r="E47" s="92" t="s">
        <v>739</v>
      </c>
      <c r="F47" s="230">
        <v>3500</v>
      </c>
      <c r="G47" s="230">
        <f t="shared" si="4"/>
        <v>3500</v>
      </c>
      <c r="H47" s="230"/>
      <c r="I47" s="239">
        <f t="shared" si="3"/>
        <v>8.22399512237199E-05</v>
      </c>
    </row>
    <row r="48" spans="1:9" ht="22.5" customHeight="1">
      <c r="A48" s="471"/>
      <c r="B48" s="54" t="s">
        <v>609</v>
      </c>
      <c r="C48" s="92"/>
      <c r="D48" s="92"/>
      <c r="E48" s="92" t="s">
        <v>740</v>
      </c>
      <c r="F48" s="230">
        <v>1200</v>
      </c>
      <c r="G48" s="230">
        <f t="shared" si="4"/>
        <v>1200</v>
      </c>
      <c r="H48" s="230"/>
      <c r="I48" s="239">
        <f t="shared" si="3"/>
        <v>2.8196554705275395E-05</v>
      </c>
    </row>
    <row r="49" spans="1:9" ht="17.25" customHeight="1">
      <c r="A49" s="471"/>
      <c r="B49" s="54" t="s">
        <v>610</v>
      </c>
      <c r="C49" s="92"/>
      <c r="D49" s="92"/>
      <c r="E49" s="92" t="s">
        <v>741</v>
      </c>
      <c r="F49" s="230">
        <v>1200</v>
      </c>
      <c r="G49" s="230">
        <f t="shared" si="4"/>
        <v>1200</v>
      </c>
      <c r="H49" s="230"/>
      <c r="I49" s="239">
        <f t="shared" si="3"/>
        <v>2.8196554705275395E-05</v>
      </c>
    </row>
    <row r="50" spans="1:9" ht="19.5" customHeight="1">
      <c r="A50" s="471"/>
      <c r="B50" s="54" t="s">
        <v>643</v>
      </c>
      <c r="C50" s="92"/>
      <c r="D50" s="92"/>
      <c r="E50" s="92" t="s">
        <v>742</v>
      </c>
      <c r="F50" s="230">
        <v>1400</v>
      </c>
      <c r="G50" s="230">
        <f t="shared" si="4"/>
        <v>1400</v>
      </c>
      <c r="H50" s="230"/>
      <c r="I50" s="239">
        <f t="shared" si="3"/>
        <v>3.2895980489487963E-05</v>
      </c>
    </row>
    <row r="51" spans="1:9" ht="22.5" customHeight="1">
      <c r="A51" s="625" t="s">
        <v>650</v>
      </c>
      <c r="B51" s="626" t="s">
        <v>217</v>
      </c>
      <c r="C51" s="630"/>
      <c r="D51" s="630">
        <v>75045</v>
      </c>
      <c r="E51" s="626"/>
      <c r="F51" s="628">
        <f>F52</f>
        <v>15000</v>
      </c>
      <c r="G51" s="628">
        <f>G52</f>
        <v>15000</v>
      </c>
      <c r="H51" s="628">
        <f>H52</f>
        <v>0</v>
      </c>
      <c r="I51" s="629">
        <f aca="true" t="shared" si="5" ref="I51:I82">F51/$F$157</f>
        <v>0.00035245693381594245</v>
      </c>
    </row>
    <row r="52" spans="1:9" ht="23.25" customHeight="1">
      <c r="A52" s="471"/>
      <c r="B52" s="54" t="s">
        <v>616</v>
      </c>
      <c r="C52" s="91"/>
      <c r="D52" s="91"/>
      <c r="E52" s="91">
        <v>2110</v>
      </c>
      <c r="F52" s="230">
        <v>15000</v>
      </c>
      <c r="G52" s="230">
        <f>F52</f>
        <v>15000</v>
      </c>
      <c r="H52" s="230"/>
      <c r="I52" s="239">
        <f t="shared" si="5"/>
        <v>0.00035245693381594245</v>
      </c>
    </row>
    <row r="53" spans="1:9" ht="27" customHeight="1">
      <c r="A53" s="625" t="s">
        <v>811</v>
      </c>
      <c r="B53" s="626" t="s">
        <v>447</v>
      </c>
      <c r="C53" s="630"/>
      <c r="D53" s="630">
        <v>75075</v>
      </c>
      <c r="E53" s="630"/>
      <c r="F53" s="628">
        <f>F54+F55+F56</f>
        <v>610416</v>
      </c>
      <c r="G53" s="628">
        <f>G54+G55+G56</f>
        <v>610416</v>
      </c>
      <c r="H53" s="628">
        <f>H54+H55+H56</f>
        <v>0</v>
      </c>
      <c r="I53" s="629">
        <f t="shared" si="5"/>
        <v>0.014343023447479487</v>
      </c>
    </row>
    <row r="54" spans="1:10" ht="18" customHeight="1">
      <c r="A54" s="522"/>
      <c r="B54" s="227" t="s">
        <v>604</v>
      </c>
      <c r="C54" s="276"/>
      <c r="D54" s="276"/>
      <c r="E54" s="469" t="s">
        <v>738</v>
      </c>
      <c r="F54" s="277">
        <v>100</v>
      </c>
      <c r="G54" s="277">
        <f>F54</f>
        <v>100</v>
      </c>
      <c r="H54" s="277"/>
      <c r="I54" s="668">
        <f t="shared" si="5"/>
        <v>2.349712892106283E-06</v>
      </c>
      <c r="J54" s="14"/>
    </row>
    <row r="55" spans="1:10" ht="21.75" customHeight="1">
      <c r="A55" s="471"/>
      <c r="B55" s="86" t="s">
        <v>52</v>
      </c>
      <c r="C55" s="91"/>
      <c r="D55" s="91"/>
      <c r="E55" s="91">
        <v>2705</v>
      </c>
      <c r="F55" s="230">
        <v>546072</v>
      </c>
      <c r="G55" s="277">
        <f>F55</f>
        <v>546072</v>
      </c>
      <c r="H55" s="230"/>
      <c r="I55" s="239">
        <f t="shared" si="5"/>
        <v>0.012831124184182622</v>
      </c>
      <c r="J55" s="14"/>
    </row>
    <row r="56" spans="1:10" ht="24.75" customHeight="1">
      <c r="A56" s="522"/>
      <c r="B56" s="227" t="s">
        <v>822</v>
      </c>
      <c r="C56" s="276"/>
      <c r="D56" s="276"/>
      <c r="E56" s="276">
        <v>2326</v>
      </c>
      <c r="F56" s="277">
        <v>64244</v>
      </c>
      <c r="G56" s="277">
        <f>F56</f>
        <v>64244</v>
      </c>
      <c r="H56" s="277"/>
      <c r="I56" s="668">
        <f t="shared" si="5"/>
        <v>0.0015095495504047604</v>
      </c>
      <c r="J56" s="14"/>
    </row>
    <row r="57" spans="1:10" ht="27.75" customHeight="1">
      <c r="A57" s="515" t="s">
        <v>540</v>
      </c>
      <c r="B57" s="100" t="s">
        <v>644</v>
      </c>
      <c r="C57" s="90">
        <v>754</v>
      </c>
      <c r="D57" s="96"/>
      <c r="E57" s="96"/>
      <c r="F57" s="233">
        <f>F58+F63</f>
        <v>3169000</v>
      </c>
      <c r="G57" s="233">
        <f>G58+G63</f>
        <v>2869000</v>
      </c>
      <c r="H57" s="233">
        <f>H58+H63</f>
        <v>300000</v>
      </c>
      <c r="I57" s="516">
        <f t="shared" si="5"/>
        <v>0.0744624015508481</v>
      </c>
      <c r="J57" s="14"/>
    </row>
    <row r="58" spans="1:9" ht="27.75" customHeight="1">
      <c r="A58" s="625" t="s">
        <v>602</v>
      </c>
      <c r="B58" s="626" t="s">
        <v>497</v>
      </c>
      <c r="C58" s="630"/>
      <c r="D58" s="630">
        <v>75411</v>
      </c>
      <c r="E58" s="626"/>
      <c r="F58" s="628">
        <f>SUM(F59:F62)</f>
        <v>3168000</v>
      </c>
      <c r="G58" s="628">
        <f>SUM(G59:G62)</f>
        <v>2868000</v>
      </c>
      <c r="H58" s="628">
        <f>SUM(H59:H62)</f>
        <v>300000</v>
      </c>
      <c r="I58" s="629">
        <f t="shared" si="5"/>
        <v>0.07443890442192704</v>
      </c>
    </row>
    <row r="59" spans="1:9" ht="18.75" customHeight="1">
      <c r="A59" s="471"/>
      <c r="B59" s="54" t="s">
        <v>604</v>
      </c>
      <c r="C59" s="521"/>
      <c r="D59" s="521"/>
      <c r="E59" s="99" t="s">
        <v>738</v>
      </c>
      <c r="F59" s="230">
        <v>1000</v>
      </c>
      <c r="G59" s="230">
        <f>F59</f>
        <v>1000</v>
      </c>
      <c r="H59" s="230"/>
      <c r="I59" s="239">
        <f t="shared" si="5"/>
        <v>2.349712892106283E-05</v>
      </c>
    </row>
    <row r="60" spans="1:9" ht="23.25" customHeight="1">
      <c r="A60" s="471"/>
      <c r="B60" s="54" t="s">
        <v>616</v>
      </c>
      <c r="C60" s="521"/>
      <c r="D60" s="521"/>
      <c r="E60" s="99" t="s">
        <v>320</v>
      </c>
      <c r="F60" s="230">
        <v>2867000</v>
      </c>
      <c r="G60" s="230">
        <f>F60</f>
        <v>2867000</v>
      </c>
      <c r="H60" s="230"/>
      <c r="I60" s="239">
        <f t="shared" si="5"/>
        <v>0.06736626861668712</v>
      </c>
    </row>
    <row r="61" spans="1:9" ht="21.75" customHeight="1">
      <c r="A61" s="471"/>
      <c r="B61" s="624" t="s">
        <v>73</v>
      </c>
      <c r="C61" s="91"/>
      <c r="D61" s="91"/>
      <c r="E61" s="91">
        <v>6300</v>
      </c>
      <c r="F61" s="230">
        <v>0</v>
      </c>
      <c r="G61" s="230"/>
      <c r="H61" s="230"/>
      <c r="I61" s="239">
        <f t="shared" si="5"/>
        <v>0</v>
      </c>
    </row>
    <row r="62" spans="1:9" ht="23.25" customHeight="1">
      <c r="A62" s="471"/>
      <c r="B62" s="54" t="s">
        <v>616</v>
      </c>
      <c r="C62" s="91"/>
      <c r="D62" s="91"/>
      <c r="E62" s="91">
        <v>6410</v>
      </c>
      <c r="F62" s="230">
        <v>300000</v>
      </c>
      <c r="G62" s="230"/>
      <c r="H62" s="230">
        <f>F62</f>
        <v>300000</v>
      </c>
      <c r="I62" s="239">
        <f t="shared" si="5"/>
        <v>0.007049138676318849</v>
      </c>
    </row>
    <row r="63" spans="1:9" ht="18" customHeight="1">
      <c r="A63" s="625" t="s">
        <v>605</v>
      </c>
      <c r="B63" s="626" t="s">
        <v>102</v>
      </c>
      <c r="C63" s="630"/>
      <c r="D63" s="630">
        <v>75414</v>
      </c>
      <c r="E63" s="630"/>
      <c r="F63" s="628">
        <f>F64</f>
        <v>1000</v>
      </c>
      <c r="G63" s="628">
        <f>G64</f>
        <v>1000</v>
      </c>
      <c r="H63" s="628">
        <f>H64</f>
        <v>0</v>
      </c>
      <c r="I63" s="629">
        <f t="shared" si="5"/>
        <v>2.349712892106283E-05</v>
      </c>
    </row>
    <row r="64" spans="1:9" ht="22.5" customHeight="1">
      <c r="A64" s="471"/>
      <c r="B64" s="54" t="s">
        <v>616</v>
      </c>
      <c r="C64" s="91"/>
      <c r="D64" s="91"/>
      <c r="E64" s="91">
        <v>2110</v>
      </c>
      <c r="F64" s="230">
        <v>1000</v>
      </c>
      <c r="G64" s="230">
        <f>F64</f>
        <v>1000</v>
      </c>
      <c r="H64" s="230"/>
      <c r="I64" s="239">
        <f t="shared" si="5"/>
        <v>2.349712892106283E-05</v>
      </c>
    </row>
    <row r="65" spans="1:9" ht="36" customHeight="1">
      <c r="A65" s="515" t="s">
        <v>598</v>
      </c>
      <c r="B65" s="90" t="s">
        <v>757</v>
      </c>
      <c r="C65" s="93" t="s">
        <v>645</v>
      </c>
      <c r="D65" s="95"/>
      <c r="E65" s="95"/>
      <c r="F65" s="233">
        <f>F66</f>
        <v>2991699</v>
      </c>
      <c r="G65" s="233">
        <f>G66</f>
        <v>2991699</v>
      </c>
      <c r="H65" s="233">
        <f>H66</f>
        <v>0</v>
      </c>
      <c r="I65" s="516">
        <f t="shared" si="5"/>
        <v>0.07029633709601474</v>
      </c>
    </row>
    <row r="66" spans="1:9" ht="27" customHeight="1">
      <c r="A66" s="625" t="s">
        <v>602</v>
      </c>
      <c r="B66" s="630" t="s">
        <v>754</v>
      </c>
      <c r="C66" s="627"/>
      <c r="D66" s="627" t="s">
        <v>646</v>
      </c>
      <c r="E66" s="627"/>
      <c r="F66" s="628">
        <f>F67+F68</f>
        <v>2991699</v>
      </c>
      <c r="G66" s="628">
        <f>G67+G68</f>
        <v>2991699</v>
      </c>
      <c r="H66" s="628">
        <f>H67+H68</f>
        <v>0</v>
      </c>
      <c r="I66" s="629">
        <f t="shared" si="5"/>
        <v>0.07029633709601474</v>
      </c>
    </row>
    <row r="67" spans="1:9" ht="17.25" customHeight="1">
      <c r="A67" s="471"/>
      <c r="B67" s="54" t="s">
        <v>755</v>
      </c>
      <c r="C67" s="92"/>
      <c r="D67" s="92"/>
      <c r="E67" s="92" t="s">
        <v>744</v>
      </c>
      <c r="F67" s="230">
        <v>2900730</v>
      </c>
      <c r="G67" s="230">
        <f>F67</f>
        <v>2900730</v>
      </c>
      <c r="H67" s="230"/>
      <c r="I67" s="239">
        <f t="shared" si="5"/>
        <v>0.06815882677519458</v>
      </c>
    </row>
    <row r="68" spans="1:9" ht="15.75" customHeight="1">
      <c r="A68" s="471"/>
      <c r="B68" s="54" t="s">
        <v>184</v>
      </c>
      <c r="C68" s="92"/>
      <c r="D68" s="92"/>
      <c r="E68" s="92" t="s">
        <v>745</v>
      </c>
      <c r="F68" s="230">
        <v>90969</v>
      </c>
      <c r="G68" s="230">
        <f>F68</f>
        <v>90969</v>
      </c>
      <c r="H68" s="230"/>
      <c r="I68" s="239">
        <f t="shared" si="5"/>
        <v>0.0021375103208201643</v>
      </c>
    </row>
    <row r="69" spans="1:9" ht="20.25" customHeight="1">
      <c r="A69" s="515" t="s">
        <v>592</v>
      </c>
      <c r="B69" s="100" t="s">
        <v>647</v>
      </c>
      <c r="C69" s="90">
        <v>758</v>
      </c>
      <c r="D69" s="96"/>
      <c r="E69" s="96"/>
      <c r="F69" s="233">
        <f>F70+F72+F74+F76</f>
        <v>23103775</v>
      </c>
      <c r="G69" s="233">
        <f>G70+G72+G74+G76</f>
        <v>23103775</v>
      </c>
      <c r="H69" s="233">
        <f>H70+H72+H74+H76</f>
        <v>0</v>
      </c>
      <c r="I69" s="516">
        <f t="shared" si="5"/>
        <v>0.5428723797382283</v>
      </c>
    </row>
    <row r="70" spans="1:9" ht="22.5" customHeight="1">
      <c r="A70" s="625" t="s">
        <v>602</v>
      </c>
      <c r="B70" s="626" t="s">
        <v>619</v>
      </c>
      <c r="C70" s="630"/>
      <c r="D70" s="630">
        <v>75801</v>
      </c>
      <c r="E70" s="630"/>
      <c r="F70" s="628">
        <f>F71</f>
        <v>17707657</v>
      </c>
      <c r="G70" s="628">
        <f>G71</f>
        <v>17707657</v>
      </c>
      <c r="H70" s="628">
        <f>H71</f>
        <v>0</v>
      </c>
      <c r="I70" s="629">
        <f t="shared" si="5"/>
        <v>0.41607909941896065</v>
      </c>
    </row>
    <row r="71" spans="1:9" ht="18" customHeight="1">
      <c r="A71" s="471"/>
      <c r="B71" s="54" t="s">
        <v>533</v>
      </c>
      <c r="C71" s="91"/>
      <c r="D71" s="91"/>
      <c r="E71" s="92" t="s">
        <v>747</v>
      </c>
      <c r="F71" s="230">
        <v>17707657</v>
      </c>
      <c r="G71" s="230">
        <f>F71</f>
        <v>17707657</v>
      </c>
      <c r="H71" s="230"/>
      <c r="I71" s="239">
        <f t="shared" si="5"/>
        <v>0.41607909941896065</v>
      </c>
    </row>
    <row r="72" spans="1:9" ht="23.25" customHeight="1">
      <c r="A72" s="625" t="s">
        <v>605</v>
      </c>
      <c r="B72" s="626" t="s">
        <v>688</v>
      </c>
      <c r="C72" s="630"/>
      <c r="D72" s="630">
        <v>75803</v>
      </c>
      <c r="E72" s="627"/>
      <c r="F72" s="628">
        <f>F73</f>
        <v>3151565</v>
      </c>
      <c r="G72" s="628">
        <f>G73</f>
        <v>3151565</v>
      </c>
      <c r="H72" s="628">
        <f>H73</f>
        <v>0</v>
      </c>
      <c r="I72" s="629">
        <f t="shared" si="5"/>
        <v>0.07405272910810938</v>
      </c>
    </row>
    <row r="73" spans="1:9" ht="15.75" customHeight="1">
      <c r="A73" s="523"/>
      <c r="B73" s="54" t="s">
        <v>534</v>
      </c>
      <c r="C73" s="91"/>
      <c r="D73" s="91"/>
      <c r="E73" s="92" t="s">
        <v>747</v>
      </c>
      <c r="F73" s="230">
        <v>3151565</v>
      </c>
      <c r="G73" s="230">
        <f>F73</f>
        <v>3151565</v>
      </c>
      <c r="H73" s="230"/>
      <c r="I73" s="239">
        <f t="shared" si="5"/>
        <v>0.07405272910810938</v>
      </c>
    </row>
    <row r="74" spans="1:9" ht="17.25" customHeight="1">
      <c r="A74" s="625" t="s">
        <v>650</v>
      </c>
      <c r="B74" s="626" t="s">
        <v>648</v>
      </c>
      <c r="C74" s="630"/>
      <c r="D74" s="630">
        <v>75814</v>
      </c>
      <c r="E74" s="627"/>
      <c r="F74" s="628">
        <f>F75</f>
        <v>35000</v>
      </c>
      <c r="G74" s="628">
        <f>G75</f>
        <v>35000</v>
      </c>
      <c r="H74" s="628">
        <f>H75</f>
        <v>0</v>
      </c>
      <c r="I74" s="629">
        <f t="shared" si="5"/>
        <v>0.000822399512237199</v>
      </c>
    </row>
    <row r="75" spans="1:9" ht="14.25" customHeight="1">
      <c r="A75" s="471"/>
      <c r="B75" s="54" t="s">
        <v>604</v>
      </c>
      <c r="C75" s="91"/>
      <c r="D75" s="91"/>
      <c r="E75" s="92" t="s">
        <v>738</v>
      </c>
      <c r="F75" s="230">
        <v>35000</v>
      </c>
      <c r="G75" s="230">
        <f>F75</f>
        <v>35000</v>
      </c>
      <c r="H75" s="230"/>
      <c r="I75" s="239">
        <f t="shared" si="5"/>
        <v>0.000822399512237199</v>
      </c>
    </row>
    <row r="76" spans="1:9" ht="24" customHeight="1">
      <c r="A76" s="625" t="s">
        <v>652</v>
      </c>
      <c r="B76" s="626" t="s">
        <v>799</v>
      </c>
      <c r="C76" s="630"/>
      <c r="D76" s="630">
        <v>75832</v>
      </c>
      <c r="E76" s="627"/>
      <c r="F76" s="628">
        <f>F77</f>
        <v>2209553</v>
      </c>
      <c r="G76" s="628">
        <f>G77</f>
        <v>2209553</v>
      </c>
      <c r="H76" s="628">
        <f>H77</f>
        <v>0</v>
      </c>
      <c r="I76" s="629">
        <f t="shared" si="5"/>
        <v>0.05191815169892114</v>
      </c>
    </row>
    <row r="77" spans="1:9" ht="17.25" customHeight="1">
      <c r="A77" s="520"/>
      <c r="B77" s="54" t="s">
        <v>537</v>
      </c>
      <c r="C77" s="472"/>
      <c r="D77" s="472"/>
      <c r="E77" s="92" t="s">
        <v>747</v>
      </c>
      <c r="F77" s="230">
        <v>2209553</v>
      </c>
      <c r="G77" s="230">
        <f>F77</f>
        <v>2209553</v>
      </c>
      <c r="H77" s="230"/>
      <c r="I77" s="239">
        <f t="shared" si="5"/>
        <v>0.05191815169892114</v>
      </c>
    </row>
    <row r="78" spans="1:9" ht="16.5" customHeight="1">
      <c r="A78" s="515" t="s">
        <v>783</v>
      </c>
      <c r="B78" s="100" t="s">
        <v>649</v>
      </c>
      <c r="C78" s="93" t="s">
        <v>266</v>
      </c>
      <c r="D78" s="95"/>
      <c r="E78" s="95"/>
      <c r="F78" s="233">
        <f>F79+F83+F90+F92</f>
        <v>441209</v>
      </c>
      <c r="G78" s="233">
        <f>G79+G83+G90+G92</f>
        <v>439209</v>
      </c>
      <c r="H78" s="233">
        <f>H79+H83+H90+H92</f>
        <v>2000</v>
      </c>
      <c r="I78" s="516">
        <f t="shared" si="5"/>
        <v>0.010367144754133209</v>
      </c>
    </row>
    <row r="79" spans="1:9" ht="15.75" customHeight="1">
      <c r="A79" s="625" t="s">
        <v>602</v>
      </c>
      <c r="B79" s="626" t="s">
        <v>280</v>
      </c>
      <c r="C79" s="627"/>
      <c r="D79" s="627" t="s">
        <v>279</v>
      </c>
      <c r="E79" s="627"/>
      <c r="F79" s="628">
        <f>F80+F81+F82</f>
        <v>16796</v>
      </c>
      <c r="G79" s="628">
        <f>G80+G81+G82</f>
        <v>16796</v>
      </c>
      <c r="H79" s="628">
        <f>H80+H81+H82</f>
        <v>0</v>
      </c>
      <c r="I79" s="629">
        <f t="shared" si="5"/>
        <v>0.0003946577773581713</v>
      </c>
    </row>
    <row r="80" spans="1:9" ht="15" customHeight="1">
      <c r="A80" s="471"/>
      <c r="B80" s="54" t="s">
        <v>607</v>
      </c>
      <c r="C80" s="92"/>
      <c r="D80" s="92"/>
      <c r="E80" s="92" t="s">
        <v>739</v>
      </c>
      <c r="F80" s="230">
        <v>528</v>
      </c>
      <c r="G80" s="230">
        <f>F80</f>
        <v>528</v>
      </c>
      <c r="H80" s="230"/>
      <c r="I80" s="239">
        <f t="shared" si="5"/>
        <v>1.2406484070321173E-05</v>
      </c>
    </row>
    <row r="81" spans="1:9" ht="22.5" customHeight="1">
      <c r="A81" s="471"/>
      <c r="B81" s="54" t="s">
        <v>779</v>
      </c>
      <c r="C81" s="92"/>
      <c r="D81" s="92"/>
      <c r="E81" s="92" t="s">
        <v>740</v>
      </c>
      <c r="F81" s="230">
        <v>15764</v>
      </c>
      <c r="G81" s="230">
        <f>F81</f>
        <v>15764</v>
      </c>
      <c r="H81" s="230"/>
      <c r="I81" s="239">
        <f t="shared" si="5"/>
        <v>0.00037040874031163445</v>
      </c>
    </row>
    <row r="82" spans="1:9" ht="15.75" customHeight="1">
      <c r="A82" s="520"/>
      <c r="B82" s="54" t="s">
        <v>604</v>
      </c>
      <c r="C82" s="91"/>
      <c r="D82" s="472"/>
      <c r="E82" s="92" t="s">
        <v>738</v>
      </c>
      <c r="F82" s="230">
        <v>504</v>
      </c>
      <c r="G82" s="230">
        <f>F82</f>
        <v>504</v>
      </c>
      <c r="H82" s="230"/>
      <c r="I82" s="239">
        <f t="shared" si="5"/>
        <v>1.1842552976215666E-05</v>
      </c>
    </row>
    <row r="83" spans="1:9" ht="18" customHeight="1">
      <c r="A83" s="625" t="s">
        <v>605</v>
      </c>
      <c r="B83" s="626" t="s">
        <v>312</v>
      </c>
      <c r="C83" s="630"/>
      <c r="D83" s="630">
        <v>80130</v>
      </c>
      <c r="E83" s="630"/>
      <c r="F83" s="628">
        <f>SUM(F84:F89)</f>
        <v>90874</v>
      </c>
      <c r="G83" s="628">
        <f>SUM(G84:G89)</f>
        <v>88874</v>
      </c>
      <c r="H83" s="628">
        <f>SUM(H84:H89)</f>
        <v>2000</v>
      </c>
      <c r="I83" s="629">
        <f aca="true" t="shared" si="6" ref="I83:I114">F83/$F$157</f>
        <v>0.0021352780935726635</v>
      </c>
    </row>
    <row r="84" spans="1:9" ht="22.5" customHeight="1">
      <c r="A84" s="520"/>
      <c r="B84" s="54" t="s">
        <v>779</v>
      </c>
      <c r="C84" s="91"/>
      <c r="D84" s="472"/>
      <c r="E84" s="92" t="s">
        <v>740</v>
      </c>
      <c r="F84" s="230">
        <v>22620</v>
      </c>
      <c r="G84" s="230">
        <f>F84</f>
        <v>22620</v>
      </c>
      <c r="H84" s="230"/>
      <c r="I84" s="239">
        <f t="shared" si="6"/>
        <v>0.0005315050561944412</v>
      </c>
    </row>
    <row r="85" spans="1:9" ht="17.25" customHeight="1">
      <c r="A85" s="520"/>
      <c r="B85" s="54" t="s">
        <v>610</v>
      </c>
      <c r="C85" s="91"/>
      <c r="D85" s="472"/>
      <c r="E85" s="92" t="s">
        <v>741</v>
      </c>
      <c r="F85" s="230">
        <v>49486</v>
      </c>
      <c r="G85" s="230">
        <f>F85</f>
        <v>49486</v>
      </c>
      <c r="H85" s="230"/>
      <c r="I85" s="239">
        <f t="shared" si="6"/>
        <v>0.0011627789217877151</v>
      </c>
    </row>
    <row r="86" spans="1:9" ht="16.5" customHeight="1">
      <c r="A86" s="520"/>
      <c r="B86" s="54" t="s">
        <v>442</v>
      </c>
      <c r="C86" s="91"/>
      <c r="D86" s="472"/>
      <c r="E86" s="92" t="s">
        <v>441</v>
      </c>
      <c r="F86" s="230">
        <v>2000</v>
      </c>
      <c r="G86" s="230"/>
      <c r="H86" s="230">
        <f>F86</f>
        <v>2000</v>
      </c>
      <c r="I86" s="239">
        <f t="shared" si="6"/>
        <v>4.699425784212566E-05</v>
      </c>
    </row>
    <row r="87" spans="1:9" ht="18" customHeight="1">
      <c r="A87" s="520"/>
      <c r="B87" s="54" t="s">
        <v>604</v>
      </c>
      <c r="C87" s="91"/>
      <c r="D87" s="472"/>
      <c r="E87" s="92" t="s">
        <v>738</v>
      </c>
      <c r="F87" s="230">
        <v>668</v>
      </c>
      <c r="G87" s="230">
        <f>F87</f>
        <v>668</v>
      </c>
      <c r="H87" s="230"/>
      <c r="I87" s="239">
        <f t="shared" si="6"/>
        <v>1.569608211926997E-05</v>
      </c>
    </row>
    <row r="88" spans="1:9" ht="18" customHeight="1">
      <c r="A88" s="520"/>
      <c r="B88" s="54" t="s">
        <v>643</v>
      </c>
      <c r="C88" s="91"/>
      <c r="D88" s="472"/>
      <c r="E88" s="92" t="s">
        <v>742</v>
      </c>
      <c r="F88" s="230">
        <v>16100</v>
      </c>
      <c r="G88" s="230">
        <f>F88</f>
        <v>16100</v>
      </c>
      <c r="H88" s="230"/>
      <c r="I88" s="239">
        <f t="shared" si="6"/>
        <v>0.00037830377562911153</v>
      </c>
    </row>
    <row r="89" spans="1:9" ht="22.5" customHeight="1">
      <c r="A89" s="520"/>
      <c r="B89" s="261" t="s">
        <v>52</v>
      </c>
      <c r="C89" s="91"/>
      <c r="D89" s="472"/>
      <c r="E89" s="92" t="s">
        <v>140</v>
      </c>
      <c r="F89" s="230">
        <v>0</v>
      </c>
      <c r="G89" s="230">
        <f>F89</f>
        <v>0</v>
      </c>
      <c r="H89" s="230"/>
      <c r="I89" s="239">
        <f t="shared" si="6"/>
        <v>0</v>
      </c>
    </row>
    <row r="90" spans="1:9" ht="18" customHeight="1">
      <c r="A90" s="625" t="s">
        <v>650</v>
      </c>
      <c r="B90" s="626" t="s">
        <v>142</v>
      </c>
      <c r="C90" s="630"/>
      <c r="D90" s="630">
        <v>80148</v>
      </c>
      <c r="E90" s="630"/>
      <c r="F90" s="628">
        <f>SUM(F91:F91)</f>
        <v>8000</v>
      </c>
      <c r="G90" s="628">
        <f>SUM(G91:G91)</f>
        <v>8000</v>
      </c>
      <c r="H90" s="628">
        <f>SUM(H91:H91)</f>
        <v>0</v>
      </c>
      <c r="I90" s="629">
        <f t="shared" si="6"/>
        <v>0.00018797703136850264</v>
      </c>
    </row>
    <row r="91" spans="1:9" ht="18" customHeight="1">
      <c r="A91" s="520"/>
      <c r="B91" s="54" t="s">
        <v>610</v>
      </c>
      <c r="C91" s="91"/>
      <c r="D91" s="472"/>
      <c r="E91" s="92" t="s">
        <v>741</v>
      </c>
      <c r="F91" s="230">
        <v>8000</v>
      </c>
      <c r="G91" s="230">
        <f>F91</f>
        <v>8000</v>
      </c>
      <c r="H91" s="230"/>
      <c r="I91" s="239">
        <f t="shared" si="6"/>
        <v>0.00018797703136850264</v>
      </c>
    </row>
    <row r="92" spans="1:9" ht="18" customHeight="1">
      <c r="A92" s="625" t="s">
        <v>652</v>
      </c>
      <c r="B92" s="626" t="s">
        <v>220</v>
      </c>
      <c r="C92" s="630"/>
      <c r="D92" s="630">
        <v>80195</v>
      </c>
      <c r="E92" s="627"/>
      <c r="F92" s="628">
        <f>SUM(F93:F96)</f>
        <v>325539</v>
      </c>
      <c r="G92" s="628">
        <f>SUM(G93:G96)</f>
        <v>325539</v>
      </c>
      <c r="H92" s="628">
        <f>SUM(H93:H96)</f>
        <v>0</v>
      </c>
      <c r="I92" s="629">
        <f t="shared" si="6"/>
        <v>0.007649231851833872</v>
      </c>
    </row>
    <row r="93" spans="1:9" ht="26.25" customHeight="1">
      <c r="A93" s="471"/>
      <c r="B93" s="54" t="s">
        <v>609</v>
      </c>
      <c r="C93" s="91"/>
      <c r="D93" s="91"/>
      <c r="E93" s="92" t="s">
        <v>740</v>
      </c>
      <c r="F93" s="230">
        <v>36000</v>
      </c>
      <c r="G93" s="230">
        <f>F93</f>
        <v>36000</v>
      </c>
      <c r="H93" s="230"/>
      <c r="I93" s="239">
        <f t="shared" si="6"/>
        <v>0.0008458966411582619</v>
      </c>
    </row>
    <row r="94" spans="1:9" ht="16.5" customHeight="1">
      <c r="A94" s="471"/>
      <c r="B94" s="54" t="s">
        <v>610</v>
      </c>
      <c r="C94" s="91"/>
      <c r="D94" s="91"/>
      <c r="E94" s="92" t="s">
        <v>741</v>
      </c>
      <c r="F94" s="230">
        <v>43000</v>
      </c>
      <c r="G94" s="230">
        <f>F94</f>
        <v>43000</v>
      </c>
      <c r="H94" s="230"/>
      <c r="I94" s="239">
        <f t="shared" si="6"/>
        <v>0.0010103765436057016</v>
      </c>
    </row>
    <row r="95" spans="1:9" ht="18" customHeight="1">
      <c r="A95" s="471"/>
      <c r="B95" s="261" t="s">
        <v>143</v>
      </c>
      <c r="C95" s="91"/>
      <c r="D95" s="91"/>
      <c r="E95" s="92" t="s">
        <v>624</v>
      </c>
      <c r="F95" s="230">
        <v>0</v>
      </c>
      <c r="G95" s="230">
        <f>F95</f>
        <v>0</v>
      </c>
      <c r="H95" s="230"/>
      <c r="I95" s="239">
        <f t="shared" si="6"/>
        <v>0</v>
      </c>
    </row>
    <row r="96" spans="1:9" ht="23.25" customHeight="1">
      <c r="A96" s="471"/>
      <c r="B96" s="54" t="s">
        <v>146</v>
      </c>
      <c r="C96" s="91"/>
      <c r="D96" s="91"/>
      <c r="E96" s="92" t="s">
        <v>145</v>
      </c>
      <c r="F96" s="230">
        <v>246539</v>
      </c>
      <c r="G96" s="230">
        <f>F96</f>
        <v>246539</v>
      </c>
      <c r="H96" s="230"/>
      <c r="I96" s="239">
        <f t="shared" si="6"/>
        <v>0.005792958667069909</v>
      </c>
    </row>
    <row r="97" spans="1:9" s="13" customFormat="1" ht="17.25" customHeight="1">
      <c r="A97" s="515" t="s">
        <v>144</v>
      </c>
      <c r="B97" s="100" t="s">
        <v>651</v>
      </c>
      <c r="C97" s="90">
        <v>851</v>
      </c>
      <c r="D97" s="90"/>
      <c r="E97" s="93"/>
      <c r="F97" s="233">
        <f>F98+F100+F102</f>
        <v>931120</v>
      </c>
      <c r="G97" s="233">
        <f>G98+G100+G102</f>
        <v>801120</v>
      </c>
      <c r="H97" s="233">
        <f>H98+H100+H102</f>
        <v>130000</v>
      </c>
      <c r="I97" s="516">
        <f t="shared" si="6"/>
        <v>0.02187864668098002</v>
      </c>
    </row>
    <row r="98" spans="1:9" ht="17.25" customHeight="1">
      <c r="A98" s="524" t="s">
        <v>602</v>
      </c>
      <c r="B98" s="525" t="s">
        <v>351</v>
      </c>
      <c r="C98" s="470"/>
      <c r="D98" s="470">
        <v>85111</v>
      </c>
      <c r="E98" s="101"/>
      <c r="F98" s="229">
        <f>SUM(F99:F99)</f>
        <v>54120</v>
      </c>
      <c r="G98" s="229">
        <f>SUM(G99:G99)</f>
        <v>54120</v>
      </c>
      <c r="H98" s="229">
        <f>SUM(H99:H99)</f>
        <v>0</v>
      </c>
      <c r="I98" s="238">
        <f t="shared" si="6"/>
        <v>0.0012716646172079202</v>
      </c>
    </row>
    <row r="99" spans="1:9" ht="21.75" customHeight="1">
      <c r="A99" s="520"/>
      <c r="B99" s="54" t="s">
        <v>779</v>
      </c>
      <c r="C99" s="91"/>
      <c r="D99" s="91"/>
      <c r="E99" s="92" t="s">
        <v>740</v>
      </c>
      <c r="F99" s="230">
        <v>54120</v>
      </c>
      <c r="G99" s="230">
        <f>F99</f>
        <v>54120</v>
      </c>
      <c r="H99" s="230"/>
      <c r="I99" s="239">
        <f t="shared" si="6"/>
        <v>0.0012716646172079202</v>
      </c>
    </row>
    <row r="100" spans="1:9" ht="23.25" customHeight="1">
      <c r="A100" s="623" t="s">
        <v>605</v>
      </c>
      <c r="B100" s="525" t="s">
        <v>659</v>
      </c>
      <c r="C100" s="470"/>
      <c r="D100" s="470">
        <v>85156</v>
      </c>
      <c r="E100" s="525"/>
      <c r="F100" s="229">
        <f>F101</f>
        <v>747000</v>
      </c>
      <c r="G100" s="229">
        <f>G101</f>
        <v>747000</v>
      </c>
      <c r="H100" s="229">
        <f>H101</f>
        <v>0</v>
      </c>
      <c r="I100" s="238">
        <f t="shared" si="6"/>
        <v>0.017552355304033932</v>
      </c>
    </row>
    <row r="101" spans="1:9" ht="22.5" customHeight="1">
      <c r="A101" s="471"/>
      <c r="B101" s="54" t="s">
        <v>621</v>
      </c>
      <c r="C101" s="91"/>
      <c r="D101" s="91"/>
      <c r="E101" s="91">
        <v>2110</v>
      </c>
      <c r="F101" s="230">
        <v>747000</v>
      </c>
      <c r="G101" s="230">
        <f>F101</f>
        <v>747000</v>
      </c>
      <c r="H101" s="230"/>
      <c r="I101" s="239">
        <f t="shared" si="6"/>
        <v>0.017552355304033932</v>
      </c>
    </row>
    <row r="102" spans="1:9" ht="20.25" customHeight="1">
      <c r="A102" s="524" t="s">
        <v>650</v>
      </c>
      <c r="B102" s="525" t="s">
        <v>220</v>
      </c>
      <c r="C102" s="470"/>
      <c r="D102" s="470">
        <v>85195</v>
      </c>
      <c r="E102" s="470"/>
      <c r="F102" s="229">
        <f>F103</f>
        <v>130000</v>
      </c>
      <c r="G102" s="229">
        <f>G103</f>
        <v>0</v>
      </c>
      <c r="H102" s="229">
        <f>H103</f>
        <v>130000</v>
      </c>
      <c r="I102" s="468">
        <f t="shared" si="6"/>
        <v>0.0030546267597381677</v>
      </c>
    </row>
    <row r="103" spans="1:9" ht="23.25" customHeight="1">
      <c r="A103" s="471"/>
      <c r="B103" s="54" t="s">
        <v>141</v>
      </c>
      <c r="C103" s="91"/>
      <c r="D103" s="91"/>
      <c r="E103" s="91">
        <v>6300</v>
      </c>
      <c r="F103" s="230">
        <v>130000</v>
      </c>
      <c r="G103" s="230"/>
      <c r="H103" s="230">
        <f>F103</f>
        <v>130000</v>
      </c>
      <c r="I103" s="239">
        <f t="shared" si="6"/>
        <v>0.0030546267597381677</v>
      </c>
    </row>
    <row r="104" spans="1:9" ht="18" customHeight="1">
      <c r="A104" s="515" t="s">
        <v>620</v>
      </c>
      <c r="B104" s="100" t="s">
        <v>246</v>
      </c>
      <c r="C104" s="90">
        <v>852</v>
      </c>
      <c r="D104" s="90"/>
      <c r="E104" s="90"/>
      <c r="F104" s="233">
        <f>F105+F110+F114+F116+F120+F122+F124</f>
        <v>1693522</v>
      </c>
      <c r="G104" s="233">
        <f>G105+G110+G114+G116+G120+G122+G124</f>
        <v>1693522</v>
      </c>
      <c r="H104" s="233">
        <f>H105+H110+H114+H116+H120+H122+H124</f>
        <v>0</v>
      </c>
      <c r="I104" s="516">
        <f t="shared" si="6"/>
        <v>0.03979290476465616</v>
      </c>
    </row>
    <row r="105" spans="1:9" ht="19.5" customHeight="1">
      <c r="A105" s="625" t="s">
        <v>602</v>
      </c>
      <c r="B105" s="626" t="s">
        <v>503</v>
      </c>
      <c r="C105" s="627"/>
      <c r="D105" s="627" t="s">
        <v>247</v>
      </c>
      <c r="E105" s="627"/>
      <c r="F105" s="628">
        <f>F106+F107+F108+F109</f>
        <v>353424</v>
      </c>
      <c r="G105" s="628">
        <f>G106+G107+G108+G109</f>
        <v>353424</v>
      </c>
      <c r="H105" s="628">
        <f>H106+H107+H108+H109</f>
        <v>0</v>
      </c>
      <c r="I105" s="629">
        <f t="shared" si="6"/>
        <v>0.00830444929179771</v>
      </c>
    </row>
    <row r="106" spans="1:9" ht="24.75" customHeight="1">
      <c r="A106" s="520"/>
      <c r="B106" s="54" t="s">
        <v>461</v>
      </c>
      <c r="C106" s="519"/>
      <c r="D106" s="519"/>
      <c r="E106" s="92" t="s">
        <v>462</v>
      </c>
      <c r="F106" s="230">
        <v>500</v>
      </c>
      <c r="G106" s="230">
        <f>F106</f>
        <v>500</v>
      </c>
      <c r="H106" s="230"/>
      <c r="I106" s="239">
        <f t="shared" si="6"/>
        <v>1.1748564460531415E-05</v>
      </c>
    </row>
    <row r="107" spans="1:9" ht="15.75" customHeight="1">
      <c r="A107" s="520"/>
      <c r="B107" s="54" t="s">
        <v>604</v>
      </c>
      <c r="C107" s="92"/>
      <c r="D107" s="92"/>
      <c r="E107" s="92" t="s">
        <v>738</v>
      </c>
      <c r="F107" s="230">
        <v>200</v>
      </c>
      <c r="G107" s="230">
        <f>F107</f>
        <v>200</v>
      </c>
      <c r="H107" s="230"/>
      <c r="I107" s="239">
        <f t="shared" si="6"/>
        <v>4.699425784212566E-06</v>
      </c>
    </row>
    <row r="108" spans="1:9" ht="17.25" customHeight="1">
      <c r="A108" s="520"/>
      <c r="B108" s="54" t="s">
        <v>623</v>
      </c>
      <c r="C108" s="92"/>
      <c r="D108" s="92"/>
      <c r="E108" s="92" t="s">
        <v>624</v>
      </c>
      <c r="F108" s="230">
        <v>0</v>
      </c>
      <c r="G108" s="230">
        <f>F108</f>
        <v>0</v>
      </c>
      <c r="H108" s="230"/>
      <c r="I108" s="239">
        <f t="shared" si="6"/>
        <v>0</v>
      </c>
    </row>
    <row r="109" spans="1:9" ht="21" customHeight="1">
      <c r="A109" s="520"/>
      <c r="B109" s="54" t="s">
        <v>625</v>
      </c>
      <c r="C109" s="472"/>
      <c r="D109" s="91"/>
      <c r="E109" s="91">
        <v>2320</v>
      </c>
      <c r="F109" s="230">
        <v>352724</v>
      </c>
      <c r="G109" s="230">
        <f>F109</f>
        <v>352724</v>
      </c>
      <c r="H109" s="230"/>
      <c r="I109" s="239">
        <f t="shared" si="6"/>
        <v>0.008288001301552965</v>
      </c>
    </row>
    <row r="110" spans="1:9" ht="19.5" customHeight="1">
      <c r="A110" s="625" t="s">
        <v>605</v>
      </c>
      <c r="B110" s="626" t="s">
        <v>376</v>
      </c>
      <c r="C110" s="627"/>
      <c r="D110" s="627" t="s">
        <v>248</v>
      </c>
      <c r="E110" s="627"/>
      <c r="F110" s="628">
        <f>F111+F112+F113</f>
        <v>910576</v>
      </c>
      <c r="G110" s="628">
        <f>G111+G112+G113</f>
        <v>910576</v>
      </c>
      <c r="H110" s="628">
        <f>H111+H112+H113</f>
        <v>0</v>
      </c>
      <c r="I110" s="629">
        <f t="shared" si="6"/>
        <v>0.021395921664425707</v>
      </c>
    </row>
    <row r="111" spans="1:9" ht="15" customHeight="1">
      <c r="A111" s="471"/>
      <c r="B111" s="54" t="s">
        <v>610</v>
      </c>
      <c r="C111" s="92"/>
      <c r="D111" s="92"/>
      <c r="E111" s="92" t="s">
        <v>741</v>
      </c>
      <c r="F111" s="230">
        <v>554376</v>
      </c>
      <c r="G111" s="230">
        <f>F111</f>
        <v>554376</v>
      </c>
      <c r="H111" s="230"/>
      <c r="I111" s="239">
        <f t="shared" si="6"/>
        <v>0.013026244342743127</v>
      </c>
    </row>
    <row r="112" spans="1:9" ht="16.5" customHeight="1">
      <c r="A112" s="471"/>
      <c r="B112" s="54" t="s">
        <v>604</v>
      </c>
      <c r="C112" s="92"/>
      <c r="D112" s="92"/>
      <c r="E112" s="92" t="s">
        <v>738</v>
      </c>
      <c r="F112" s="230">
        <v>200</v>
      </c>
      <c r="G112" s="230">
        <f>F112</f>
        <v>200</v>
      </c>
      <c r="H112" s="230"/>
      <c r="I112" s="239">
        <f t="shared" si="6"/>
        <v>4.699425784212566E-06</v>
      </c>
    </row>
    <row r="113" spans="1:9" ht="16.5" customHeight="1">
      <c r="A113" s="471"/>
      <c r="B113" s="54" t="s">
        <v>626</v>
      </c>
      <c r="C113" s="91"/>
      <c r="D113" s="472"/>
      <c r="E113" s="91">
        <v>2130</v>
      </c>
      <c r="F113" s="230">
        <v>356000</v>
      </c>
      <c r="G113" s="230">
        <f>F113</f>
        <v>356000</v>
      </c>
      <c r="H113" s="230"/>
      <c r="I113" s="239">
        <f t="shared" si="6"/>
        <v>0.008364977895898367</v>
      </c>
    </row>
    <row r="114" spans="1:9" ht="19.5" customHeight="1">
      <c r="A114" s="625" t="s">
        <v>650</v>
      </c>
      <c r="B114" s="626" t="s">
        <v>627</v>
      </c>
      <c r="C114" s="630"/>
      <c r="D114" s="630">
        <v>85203</v>
      </c>
      <c r="E114" s="630"/>
      <c r="F114" s="628">
        <f>F115</f>
        <v>354000</v>
      </c>
      <c r="G114" s="628">
        <f>G115</f>
        <v>354000</v>
      </c>
      <c r="H114" s="628">
        <f>H115</f>
        <v>0</v>
      </c>
      <c r="I114" s="629">
        <f t="shared" si="6"/>
        <v>0.00831798363805624</v>
      </c>
    </row>
    <row r="115" spans="1:9" ht="22.5" customHeight="1">
      <c r="A115" s="471"/>
      <c r="B115" s="54" t="s">
        <v>621</v>
      </c>
      <c r="C115" s="91"/>
      <c r="D115" s="472"/>
      <c r="E115" s="91">
        <v>2110</v>
      </c>
      <c r="F115" s="230">
        <v>354000</v>
      </c>
      <c r="G115" s="230">
        <f>F115</f>
        <v>354000</v>
      </c>
      <c r="H115" s="230"/>
      <c r="I115" s="239">
        <f aca="true" t="shared" si="7" ref="I115:I124">F115/$F$157</f>
        <v>0.00831798363805624</v>
      </c>
    </row>
    <row r="116" spans="1:9" ht="16.5" customHeight="1">
      <c r="A116" s="625" t="s">
        <v>652</v>
      </c>
      <c r="B116" s="626" t="s">
        <v>504</v>
      </c>
      <c r="C116" s="627"/>
      <c r="D116" s="627" t="s">
        <v>253</v>
      </c>
      <c r="E116" s="627"/>
      <c r="F116" s="628">
        <f>F117+F118+F119</f>
        <v>53022</v>
      </c>
      <c r="G116" s="628">
        <f>G117+G118+G119</f>
        <v>53022</v>
      </c>
      <c r="H116" s="628">
        <f>H117+H118+H119</f>
        <v>0</v>
      </c>
      <c r="I116" s="629">
        <f t="shared" si="7"/>
        <v>0.0012458647696525933</v>
      </c>
    </row>
    <row r="117" spans="1:9" ht="21.75" customHeight="1">
      <c r="A117" s="471"/>
      <c r="B117" s="54" t="s">
        <v>461</v>
      </c>
      <c r="C117" s="92"/>
      <c r="D117" s="92"/>
      <c r="E117" s="92" t="s">
        <v>462</v>
      </c>
      <c r="F117" s="230">
        <v>500</v>
      </c>
      <c r="G117" s="230">
        <f>F117</f>
        <v>500</v>
      </c>
      <c r="H117" s="230"/>
      <c r="I117" s="239">
        <f t="shared" si="7"/>
        <v>1.1748564460531415E-05</v>
      </c>
    </row>
    <row r="118" spans="1:9" ht="21" customHeight="1">
      <c r="A118" s="471"/>
      <c r="B118" s="227" t="s">
        <v>808</v>
      </c>
      <c r="C118" s="92"/>
      <c r="D118" s="92"/>
      <c r="E118" s="92" t="s">
        <v>210</v>
      </c>
      <c r="F118" s="230">
        <v>32854</v>
      </c>
      <c r="G118" s="230">
        <f>F118</f>
        <v>32854</v>
      </c>
      <c r="H118" s="230"/>
      <c r="I118" s="239">
        <f t="shared" si="7"/>
        <v>0.0007719746735725981</v>
      </c>
    </row>
    <row r="119" spans="1:9" ht="24" customHeight="1">
      <c r="A119" s="471"/>
      <c r="B119" s="54" t="s">
        <v>625</v>
      </c>
      <c r="C119" s="92"/>
      <c r="D119" s="92"/>
      <c r="E119" s="92" t="s">
        <v>332</v>
      </c>
      <c r="F119" s="230">
        <v>19668</v>
      </c>
      <c r="G119" s="230">
        <f>F119</f>
        <v>19668</v>
      </c>
      <c r="H119" s="230"/>
      <c r="I119" s="239">
        <f t="shared" si="7"/>
        <v>0.00046214153161946373</v>
      </c>
    </row>
    <row r="120" spans="1:9" ht="18.75" customHeight="1">
      <c r="A120" s="625" t="s">
        <v>653</v>
      </c>
      <c r="B120" s="626" t="s">
        <v>531</v>
      </c>
      <c r="C120" s="627"/>
      <c r="D120" s="627" t="s">
        <v>249</v>
      </c>
      <c r="E120" s="627"/>
      <c r="F120" s="628">
        <f>F121</f>
        <v>300</v>
      </c>
      <c r="G120" s="628">
        <f>G121</f>
        <v>300</v>
      </c>
      <c r="H120" s="628">
        <f>H121</f>
        <v>0</v>
      </c>
      <c r="I120" s="629">
        <f t="shared" si="7"/>
        <v>7.049138676318849E-06</v>
      </c>
    </row>
    <row r="121" spans="1:9" ht="18.75" customHeight="1">
      <c r="A121" s="471"/>
      <c r="B121" s="54" t="s">
        <v>604</v>
      </c>
      <c r="C121" s="92"/>
      <c r="D121" s="92"/>
      <c r="E121" s="92" t="s">
        <v>738</v>
      </c>
      <c r="F121" s="230">
        <v>300</v>
      </c>
      <c r="G121" s="230">
        <f>F121</f>
        <v>300</v>
      </c>
      <c r="H121" s="230"/>
      <c r="I121" s="239">
        <f t="shared" si="7"/>
        <v>7.049138676318849E-06</v>
      </c>
    </row>
    <row r="122" spans="1:9" ht="38.25" customHeight="1">
      <c r="A122" s="625" t="s">
        <v>685</v>
      </c>
      <c r="B122" s="626" t="s">
        <v>457</v>
      </c>
      <c r="C122" s="627"/>
      <c r="D122" s="627" t="s">
        <v>455</v>
      </c>
      <c r="E122" s="627"/>
      <c r="F122" s="628">
        <f>F123</f>
        <v>7200</v>
      </c>
      <c r="G122" s="628">
        <f>G123</f>
        <v>7200</v>
      </c>
      <c r="H122" s="628">
        <f>H123</f>
        <v>0</v>
      </c>
      <c r="I122" s="629">
        <f t="shared" si="7"/>
        <v>0.00016917932823165238</v>
      </c>
    </row>
    <row r="123" spans="1:9" ht="16.5" customHeight="1">
      <c r="A123" s="228"/>
      <c r="B123" s="54" t="s">
        <v>643</v>
      </c>
      <c r="C123" s="99"/>
      <c r="D123" s="99"/>
      <c r="E123" s="99" t="s">
        <v>742</v>
      </c>
      <c r="F123" s="230">
        <v>7200</v>
      </c>
      <c r="G123" s="230">
        <f>F123</f>
        <v>7200</v>
      </c>
      <c r="H123" s="230"/>
      <c r="I123" s="239">
        <f t="shared" si="7"/>
        <v>0.00016917932823165238</v>
      </c>
    </row>
    <row r="124" spans="1:9" ht="15.75" customHeight="1">
      <c r="A124" s="625" t="s">
        <v>629</v>
      </c>
      <c r="B124" s="626" t="s">
        <v>220</v>
      </c>
      <c r="C124" s="627"/>
      <c r="D124" s="627" t="s">
        <v>251</v>
      </c>
      <c r="E124" s="627"/>
      <c r="F124" s="628">
        <f>F125</f>
        <v>15000</v>
      </c>
      <c r="G124" s="628">
        <f>G125</f>
        <v>15000</v>
      </c>
      <c r="H124" s="628">
        <f>H125</f>
        <v>0</v>
      </c>
      <c r="I124" s="629">
        <f t="shared" si="7"/>
        <v>0.00035245693381594245</v>
      </c>
    </row>
    <row r="125" spans="1:10" ht="21" customHeight="1">
      <c r="A125" s="228"/>
      <c r="B125" s="111" t="s">
        <v>621</v>
      </c>
      <c r="C125" s="99"/>
      <c r="D125" s="99"/>
      <c r="E125" s="99" t="s">
        <v>320</v>
      </c>
      <c r="F125" s="235">
        <v>15000</v>
      </c>
      <c r="G125" s="235">
        <f>F125</f>
        <v>15000</v>
      </c>
      <c r="H125" s="235"/>
      <c r="I125" s="239"/>
      <c r="J125" s="69"/>
    </row>
    <row r="126" spans="1:10" ht="25.5" customHeight="1">
      <c r="A126" s="515" t="s">
        <v>622</v>
      </c>
      <c r="B126" s="100" t="s">
        <v>250</v>
      </c>
      <c r="C126" s="93" t="s">
        <v>370</v>
      </c>
      <c r="D126" s="93"/>
      <c r="E126" s="93"/>
      <c r="F126" s="233">
        <f>F127+F129+F135</f>
        <v>859001</v>
      </c>
      <c r="G126" s="233">
        <f>G127+G129+G135</f>
        <v>859001</v>
      </c>
      <c r="H126" s="233">
        <f>H127+H129+H135</f>
        <v>0</v>
      </c>
      <c r="I126" s="516">
        <f aca="true" t="shared" si="8" ref="I126:I157">F126/$F$157</f>
        <v>0.020184057240321893</v>
      </c>
      <c r="J126" s="69"/>
    </row>
    <row r="127" spans="1:10" s="67" customFormat="1" ht="15.75" customHeight="1">
      <c r="A127" s="625" t="s">
        <v>602</v>
      </c>
      <c r="B127" s="626" t="s">
        <v>654</v>
      </c>
      <c r="C127" s="627"/>
      <c r="D127" s="627" t="s">
        <v>381</v>
      </c>
      <c r="E127" s="627"/>
      <c r="F127" s="628">
        <f>F128</f>
        <v>47251</v>
      </c>
      <c r="G127" s="628">
        <f>G128</f>
        <v>47251</v>
      </c>
      <c r="H127" s="628">
        <f>H128</f>
        <v>0</v>
      </c>
      <c r="I127" s="629">
        <f t="shared" si="8"/>
        <v>0.0011102628386491398</v>
      </c>
      <c r="J127" s="69"/>
    </row>
    <row r="128" spans="1:9" s="67" customFormat="1" ht="15.75" customHeight="1">
      <c r="A128" s="471"/>
      <c r="B128" s="54" t="s">
        <v>643</v>
      </c>
      <c r="C128" s="92"/>
      <c r="D128" s="92"/>
      <c r="E128" s="92" t="s">
        <v>742</v>
      </c>
      <c r="F128" s="234">
        <v>47251</v>
      </c>
      <c r="G128" s="234">
        <f>F128</f>
        <v>47251</v>
      </c>
      <c r="H128" s="234"/>
      <c r="I128" s="239">
        <f t="shared" si="8"/>
        <v>0.0011102628386491398</v>
      </c>
    </row>
    <row r="129" spans="1:9" s="13" customFormat="1" ht="17.25" customHeight="1">
      <c r="A129" s="625" t="s">
        <v>605</v>
      </c>
      <c r="B129" s="631" t="s">
        <v>413</v>
      </c>
      <c r="C129" s="627"/>
      <c r="D129" s="627" t="s">
        <v>412</v>
      </c>
      <c r="E129" s="627"/>
      <c r="F129" s="628">
        <f>SUM(F130:F134)</f>
        <v>385899</v>
      </c>
      <c r="G129" s="628">
        <f>SUM(G130:G134)</f>
        <v>385899</v>
      </c>
      <c r="H129" s="628">
        <f>SUM(H130:H134)</f>
        <v>0</v>
      </c>
      <c r="I129" s="629">
        <f t="shared" si="8"/>
        <v>0.009067518553509225</v>
      </c>
    </row>
    <row r="130" spans="1:9" s="13" customFormat="1" ht="26.25" customHeight="1">
      <c r="A130" s="228"/>
      <c r="B130" s="54" t="s">
        <v>779</v>
      </c>
      <c r="C130" s="99"/>
      <c r="D130" s="99"/>
      <c r="E130" s="99" t="s">
        <v>740</v>
      </c>
      <c r="F130" s="235">
        <v>14400</v>
      </c>
      <c r="G130" s="235">
        <f>F130</f>
        <v>14400</v>
      </c>
      <c r="H130" s="235"/>
      <c r="I130" s="239">
        <f t="shared" si="8"/>
        <v>0.00033835865646330475</v>
      </c>
    </row>
    <row r="131" spans="1:9" ht="16.5" customHeight="1">
      <c r="A131" s="471"/>
      <c r="B131" s="54" t="s">
        <v>604</v>
      </c>
      <c r="C131" s="92"/>
      <c r="D131" s="92"/>
      <c r="E131" s="92" t="s">
        <v>738</v>
      </c>
      <c r="F131" s="230">
        <v>530</v>
      </c>
      <c r="G131" s="230">
        <f>F131</f>
        <v>530</v>
      </c>
      <c r="H131" s="230"/>
      <c r="I131" s="239">
        <f t="shared" si="8"/>
        <v>1.24534783281633E-05</v>
      </c>
    </row>
    <row r="132" spans="1:9" ht="15.75" customHeight="1">
      <c r="A132" s="471"/>
      <c r="B132" s="54" t="s">
        <v>643</v>
      </c>
      <c r="C132" s="92"/>
      <c r="D132" s="92"/>
      <c r="E132" s="92" t="s">
        <v>742</v>
      </c>
      <c r="F132" s="230">
        <v>40</v>
      </c>
      <c r="G132" s="230">
        <f>F132</f>
        <v>40</v>
      </c>
      <c r="H132" s="230"/>
      <c r="I132" s="239">
        <f t="shared" si="8"/>
        <v>9.398851568425131E-07</v>
      </c>
    </row>
    <row r="133" spans="1:9" ht="23.25" customHeight="1">
      <c r="A133" s="471"/>
      <c r="B133" s="54" t="s">
        <v>146</v>
      </c>
      <c r="C133" s="92"/>
      <c r="D133" s="92"/>
      <c r="E133" s="92" t="s">
        <v>145</v>
      </c>
      <c r="F133" s="230">
        <v>47329</v>
      </c>
      <c r="G133" s="230">
        <f>F133</f>
        <v>47329</v>
      </c>
      <c r="H133" s="230"/>
      <c r="I133" s="239">
        <f t="shared" si="8"/>
        <v>0.0011120956147049827</v>
      </c>
    </row>
    <row r="134" spans="1:9" s="13" customFormat="1" ht="24.75" customHeight="1">
      <c r="A134" s="520"/>
      <c r="B134" s="54" t="s">
        <v>506</v>
      </c>
      <c r="C134" s="91"/>
      <c r="D134" s="91"/>
      <c r="E134" s="91">
        <v>2690</v>
      </c>
      <c r="F134" s="230">
        <v>323600</v>
      </c>
      <c r="G134" s="230">
        <f>F134</f>
        <v>323600</v>
      </c>
      <c r="H134" s="230"/>
      <c r="I134" s="239">
        <f t="shared" si="8"/>
        <v>0.007603670918855931</v>
      </c>
    </row>
    <row r="135" spans="1:9" s="13" customFormat="1" ht="16.5" customHeight="1">
      <c r="A135" s="625" t="s">
        <v>650</v>
      </c>
      <c r="B135" s="626" t="s">
        <v>220</v>
      </c>
      <c r="C135" s="630"/>
      <c r="D135" s="630">
        <v>85395</v>
      </c>
      <c r="E135" s="630"/>
      <c r="F135" s="628">
        <f>F136+F137</f>
        <v>425851</v>
      </c>
      <c r="G135" s="628">
        <f>G136+G137</f>
        <v>425851</v>
      </c>
      <c r="H135" s="628">
        <f>H136+H137</f>
        <v>0</v>
      </c>
      <c r="I135" s="629">
        <f t="shared" si="8"/>
        <v>0.010006275848163527</v>
      </c>
    </row>
    <row r="136" spans="1:9" s="13" customFormat="1" ht="24.75" customHeight="1">
      <c r="A136" s="471"/>
      <c r="B136" s="54" t="s">
        <v>146</v>
      </c>
      <c r="C136" s="91"/>
      <c r="D136" s="91"/>
      <c r="E136" s="91">
        <v>2008</v>
      </c>
      <c r="F136" s="230">
        <v>361972</v>
      </c>
      <c r="G136" s="230">
        <f>F136</f>
        <v>361972</v>
      </c>
      <c r="H136" s="230"/>
      <c r="I136" s="239">
        <f t="shared" si="8"/>
        <v>0.008505302749814954</v>
      </c>
    </row>
    <row r="137" spans="1:9" s="13" customFormat="1" ht="24.75" customHeight="1">
      <c r="A137" s="471"/>
      <c r="B137" s="54" t="s">
        <v>146</v>
      </c>
      <c r="C137" s="91"/>
      <c r="D137" s="91"/>
      <c r="E137" s="91">
        <v>2009</v>
      </c>
      <c r="F137" s="230">
        <v>63879</v>
      </c>
      <c r="G137" s="230">
        <f>F137</f>
        <v>63879</v>
      </c>
      <c r="H137" s="230"/>
      <c r="I137" s="239">
        <f t="shared" si="8"/>
        <v>0.0015009730983485724</v>
      </c>
    </row>
    <row r="138" spans="1:9" s="13" customFormat="1" ht="18" customHeight="1">
      <c r="A138" s="515" t="s">
        <v>630</v>
      </c>
      <c r="B138" s="100" t="s">
        <v>655</v>
      </c>
      <c r="C138" s="93" t="s">
        <v>415</v>
      </c>
      <c r="D138" s="95"/>
      <c r="E138" s="95"/>
      <c r="F138" s="233">
        <f>F139+F144+F146+F149+F151</f>
        <v>144787</v>
      </c>
      <c r="G138" s="233">
        <f>G139+G144+G146+G149+G151</f>
        <v>144787</v>
      </c>
      <c r="H138" s="233">
        <f>H139+H144+H146+H149+H151</f>
        <v>0</v>
      </c>
      <c r="I138" s="516">
        <f t="shared" si="8"/>
        <v>0.0034020788050939236</v>
      </c>
    </row>
    <row r="139" spans="1:9" s="13" customFormat="1" ht="26.25" customHeight="1">
      <c r="A139" s="625" t="s">
        <v>602</v>
      </c>
      <c r="B139" s="626" t="s">
        <v>418</v>
      </c>
      <c r="C139" s="627"/>
      <c r="D139" s="627" t="s">
        <v>417</v>
      </c>
      <c r="E139" s="627"/>
      <c r="F139" s="628">
        <f>F140+F141+F142+F143</f>
        <v>48057</v>
      </c>
      <c r="G139" s="628">
        <f>G140+G141+G142+G143</f>
        <v>48057</v>
      </c>
      <c r="H139" s="628">
        <f>H140+H141+H142+H143</f>
        <v>0</v>
      </c>
      <c r="I139" s="629">
        <f t="shared" si="8"/>
        <v>0.0011292015245595163</v>
      </c>
    </row>
    <row r="140" spans="1:9" ht="21.75" customHeight="1">
      <c r="A140" s="471"/>
      <c r="B140" s="54" t="s">
        <v>463</v>
      </c>
      <c r="C140" s="92"/>
      <c r="D140" s="92"/>
      <c r="E140" s="92" t="s">
        <v>462</v>
      </c>
      <c r="F140" s="230">
        <v>30857</v>
      </c>
      <c r="G140" s="230">
        <f>F140</f>
        <v>30857</v>
      </c>
      <c r="H140" s="230"/>
      <c r="I140" s="239">
        <f t="shared" si="8"/>
        <v>0.0007250509071172357</v>
      </c>
    </row>
    <row r="141" spans="1:9" ht="24" customHeight="1">
      <c r="A141" s="471"/>
      <c r="B141" s="54" t="s">
        <v>779</v>
      </c>
      <c r="C141" s="92"/>
      <c r="D141" s="92"/>
      <c r="E141" s="99" t="s">
        <v>740</v>
      </c>
      <c r="F141" s="235">
        <v>15000</v>
      </c>
      <c r="G141" s="230">
        <f>F141</f>
        <v>15000</v>
      </c>
      <c r="H141" s="235"/>
      <c r="I141" s="239">
        <f t="shared" si="8"/>
        <v>0.00035245693381594245</v>
      </c>
    </row>
    <row r="142" spans="1:9" ht="21" customHeight="1">
      <c r="A142" s="471"/>
      <c r="B142" s="54" t="s">
        <v>604</v>
      </c>
      <c r="C142" s="92"/>
      <c r="D142" s="92"/>
      <c r="E142" s="92" t="s">
        <v>738</v>
      </c>
      <c r="F142" s="235">
        <v>700</v>
      </c>
      <c r="G142" s="235">
        <f>F142</f>
        <v>700</v>
      </c>
      <c r="H142" s="235"/>
      <c r="I142" s="239">
        <f t="shared" si="8"/>
        <v>1.6447990244743982E-05</v>
      </c>
    </row>
    <row r="143" spans="1:9" ht="18.75" customHeight="1">
      <c r="A143" s="471"/>
      <c r="B143" s="54" t="s">
        <v>643</v>
      </c>
      <c r="C143" s="92"/>
      <c r="D143" s="92"/>
      <c r="E143" s="92" t="s">
        <v>742</v>
      </c>
      <c r="F143" s="235">
        <v>1500</v>
      </c>
      <c r="G143" s="235">
        <f>F143</f>
        <v>1500</v>
      </c>
      <c r="H143" s="235"/>
      <c r="I143" s="239">
        <f t="shared" si="8"/>
        <v>3.5245693381594246E-05</v>
      </c>
    </row>
    <row r="144" spans="1:9" ht="25.5" customHeight="1">
      <c r="A144" s="625" t="s">
        <v>605</v>
      </c>
      <c r="B144" s="626" t="s">
        <v>758</v>
      </c>
      <c r="C144" s="627"/>
      <c r="D144" s="627" t="s">
        <v>420</v>
      </c>
      <c r="E144" s="627"/>
      <c r="F144" s="628">
        <f>F145</f>
        <v>50</v>
      </c>
      <c r="G144" s="628">
        <f>G145</f>
        <v>50</v>
      </c>
      <c r="H144" s="628">
        <f>H145</f>
        <v>0</v>
      </c>
      <c r="I144" s="629">
        <f t="shared" si="8"/>
        <v>1.1748564460531415E-06</v>
      </c>
    </row>
    <row r="145" spans="1:9" ht="15" customHeight="1">
      <c r="A145" s="471"/>
      <c r="B145" s="54" t="s">
        <v>604</v>
      </c>
      <c r="C145" s="92"/>
      <c r="D145" s="92"/>
      <c r="E145" s="92" t="s">
        <v>738</v>
      </c>
      <c r="F145" s="235">
        <v>50</v>
      </c>
      <c r="G145" s="235">
        <f>F145</f>
        <v>50</v>
      </c>
      <c r="H145" s="235"/>
      <c r="I145" s="239">
        <f t="shared" si="8"/>
        <v>1.1748564460531415E-06</v>
      </c>
    </row>
    <row r="146" spans="1:9" ht="16.5" customHeight="1">
      <c r="A146" s="625" t="s">
        <v>650</v>
      </c>
      <c r="B146" s="626" t="s">
        <v>423</v>
      </c>
      <c r="C146" s="627"/>
      <c r="D146" s="627" t="s">
        <v>422</v>
      </c>
      <c r="E146" s="627"/>
      <c r="F146" s="628">
        <f>F147+F148</f>
        <v>87020</v>
      </c>
      <c r="G146" s="628">
        <f>G147+G148</f>
        <v>87020</v>
      </c>
      <c r="H146" s="628">
        <f>H147+H148</f>
        <v>0</v>
      </c>
      <c r="I146" s="629">
        <f t="shared" si="8"/>
        <v>0.002044720158710887</v>
      </c>
    </row>
    <row r="147" spans="1:9" ht="24" customHeight="1">
      <c r="A147" s="471"/>
      <c r="B147" s="54" t="s">
        <v>609</v>
      </c>
      <c r="C147" s="92"/>
      <c r="D147" s="92"/>
      <c r="E147" s="92" t="s">
        <v>740</v>
      </c>
      <c r="F147" s="235">
        <v>87000</v>
      </c>
      <c r="G147" s="235">
        <f>F147</f>
        <v>87000</v>
      </c>
      <c r="H147" s="235"/>
      <c r="I147" s="239">
        <f t="shared" si="8"/>
        <v>0.002044250216132466</v>
      </c>
    </row>
    <row r="148" spans="1:9" ht="17.25" customHeight="1">
      <c r="A148" s="471"/>
      <c r="B148" s="54" t="s">
        <v>604</v>
      </c>
      <c r="C148" s="92"/>
      <c r="D148" s="92"/>
      <c r="E148" s="92" t="s">
        <v>738</v>
      </c>
      <c r="F148" s="230">
        <v>20</v>
      </c>
      <c r="G148" s="235">
        <f>F148</f>
        <v>20</v>
      </c>
      <c r="H148" s="230"/>
      <c r="I148" s="239">
        <f t="shared" si="8"/>
        <v>4.6994257842125656E-07</v>
      </c>
    </row>
    <row r="149" spans="1:9" ht="20.25" customHeight="1">
      <c r="A149" s="625" t="s">
        <v>652</v>
      </c>
      <c r="B149" s="626" t="s">
        <v>632</v>
      </c>
      <c r="C149" s="627"/>
      <c r="D149" s="627" t="s">
        <v>424</v>
      </c>
      <c r="E149" s="627"/>
      <c r="F149" s="628">
        <f>F150</f>
        <v>0</v>
      </c>
      <c r="G149" s="628">
        <f>G150</f>
        <v>0</v>
      </c>
      <c r="H149" s="628">
        <f>H150</f>
        <v>0</v>
      </c>
      <c r="I149" s="629">
        <f t="shared" si="8"/>
        <v>0</v>
      </c>
    </row>
    <row r="150" spans="1:9" ht="18.75" customHeight="1">
      <c r="A150" s="471"/>
      <c r="B150" s="54" t="s">
        <v>628</v>
      </c>
      <c r="C150" s="99"/>
      <c r="D150" s="99"/>
      <c r="E150" s="99" t="s">
        <v>624</v>
      </c>
      <c r="F150" s="230">
        <v>0</v>
      </c>
      <c r="G150" s="230">
        <f>F150</f>
        <v>0</v>
      </c>
      <c r="H150" s="230"/>
      <c r="I150" s="239">
        <f t="shared" si="8"/>
        <v>0</v>
      </c>
    </row>
    <row r="151" spans="1:9" ht="18.75" customHeight="1">
      <c r="A151" s="625" t="s">
        <v>653</v>
      </c>
      <c r="B151" s="626" t="s">
        <v>220</v>
      </c>
      <c r="C151" s="630"/>
      <c r="D151" s="630">
        <v>85495</v>
      </c>
      <c r="E151" s="630"/>
      <c r="F151" s="628">
        <f>F152+F153</f>
        <v>9660</v>
      </c>
      <c r="G151" s="628">
        <f>G152+G153</f>
        <v>9660</v>
      </c>
      <c r="H151" s="628">
        <f>H152+H153</f>
        <v>0</v>
      </c>
      <c r="I151" s="629">
        <f t="shared" si="8"/>
        <v>0.0002269822653774669</v>
      </c>
    </row>
    <row r="152" spans="1:9" ht="18" customHeight="1">
      <c r="A152" s="471"/>
      <c r="B152" s="54" t="s">
        <v>604</v>
      </c>
      <c r="C152" s="472"/>
      <c r="D152" s="472"/>
      <c r="E152" s="92" t="s">
        <v>738</v>
      </c>
      <c r="F152" s="230">
        <v>100</v>
      </c>
      <c r="G152" s="230">
        <f>F152</f>
        <v>100</v>
      </c>
      <c r="H152" s="230"/>
      <c r="I152" s="239">
        <f t="shared" si="8"/>
        <v>2.349712892106283E-06</v>
      </c>
    </row>
    <row r="153" spans="1:9" ht="23.25" customHeight="1">
      <c r="A153" s="471"/>
      <c r="B153" s="261" t="s">
        <v>52</v>
      </c>
      <c r="C153" s="472"/>
      <c r="D153" s="472"/>
      <c r="E153" s="92" t="s">
        <v>147</v>
      </c>
      <c r="F153" s="230">
        <v>9560</v>
      </c>
      <c r="G153" s="230">
        <f>F153</f>
        <v>9560</v>
      </c>
      <c r="H153" s="230"/>
      <c r="I153" s="239">
        <f t="shared" si="8"/>
        <v>0.00022463255248536063</v>
      </c>
    </row>
    <row r="154" spans="1:9" ht="25.5" customHeight="1">
      <c r="A154" s="515" t="s">
        <v>631</v>
      </c>
      <c r="B154" s="100" t="s">
        <v>812</v>
      </c>
      <c r="C154" s="90">
        <v>900</v>
      </c>
      <c r="D154" s="90"/>
      <c r="E154" s="90"/>
      <c r="F154" s="233">
        <f aca="true" t="shared" si="9" ref="F154:H155">F155</f>
        <v>0</v>
      </c>
      <c r="G154" s="233">
        <f t="shared" si="9"/>
        <v>0</v>
      </c>
      <c r="H154" s="233">
        <f t="shared" si="9"/>
        <v>0</v>
      </c>
      <c r="I154" s="516">
        <f t="shared" si="8"/>
        <v>0</v>
      </c>
    </row>
    <row r="155" spans="1:9" s="13" customFormat="1" ht="24.75" customHeight="1">
      <c r="A155" s="102" t="s">
        <v>602</v>
      </c>
      <c r="B155" s="89" t="s">
        <v>813</v>
      </c>
      <c r="C155" s="98"/>
      <c r="D155" s="98">
        <v>90011</v>
      </c>
      <c r="E155" s="89"/>
      <c r="F155" s="229">
        <f t="shared" si="9"/>
        <v>0</v>
      </c>
      <c r="G155" s="229">
        <f t="shared" si="9"/>
        <v>0</v>
      </c>
      <c r="H155" s="229">
        <f t="shared" si="9"/>
        <v>0</v>
      </c>
      <c r="I155" s="238">
        <f t="shared" si="8"/>
        <v>0</v>
      </c>
    </row>
    <row r="156" spans="1:9" s="13" customFormat="1" ht="30.75" customHeight="1">
      <c r="A156" s="520"/>
      <c r="B156" s="261" t="s">
        <v>532</v>
      </c>
      <c r="C156" s="91"/>
      <c r="D156" s="91"/>
      <c r="E156" s="91">
        <v>6260</v>
      </c>
      <c r="F156" s="230">
        <v>0</v>
      </c>
      <c r="G156" s="230"/>
      <c r="H156" s="230">
        <f>F156</f>
        <v>0</v>
      </c>
      <c r="I156" s="239">
        <f t="shared" si="8"/>
        <v>0</v>
      </c>
    </row>
    <row r="157" spans="1:10" ht="18.75" customHeight="1">
      <c r="A157" s="526"/>
      <c r="B157" s="527" t="s">
        <v>689</v>
      </c>
      <c r="C157" s="528"/>
      <c r="D157" s="528"/>
      <c r="E157" s="528"/>
      <c r="F157" s="529">
        <f>F8+F15+F18+F25+F33+F41+F57+F65+F69+F78+F97+F104+F126+F138+F154</f>
        <v>42558391</v>
      </c>
      <c r="G157" s="529">
        <f>G8+G15+G18+G25+G33+G41+G57+G65+G69+G78+G97+G104+G126+G138+G154</f>
        <v>35015137</v>
      </c>
      <c r="H157" s="529">
        <f>H8+H15+H18+H25+H33+H41+H57+H65+H69+H78+H97+H104+H126+H138+H154</f>
        <v>7543254</v>
      </c>
      <c r="I157" s="530">
        <f t="shared" si="8"/>
        <v>1</v>
      </c>
      <c r="J157" s="69"/>
    </row>
    <row r="158" spans="1:9" ht="15" customHeight="1">
      <c r="A158" s="102"/>
      <c r="B158" s="722" t="s">
        <v>690</v>
      </c>
      <c r="C158" s="722"/>
      <c r="D158" s="722"/>
      <c r="E158" s="722"/>
      <c r="F158" s="232">
        <f>F159+F160+F161+F162+F163</f>
        <v>9568160</v>
      </c>
      <c r="G158" s="232">
        <f>G159+G160+G161+G162+G163</f>
        <v>6406076</v>
      </c>
      <c r="H158" s="232">
        <f>H159+H160+H161+H162+H163</f>
        <v>3162084</v>
      </c>
      <c r="I158" s="468">
        <f aca="true" t="shared" si="10" ref="I158:I166">F158/$F$157</f>
        <v>0.22482428905735652</v>
      </c>
    </row>
    <row r="159" spans="1:9" ht="15" customHeight="1">
      <c r="A159" s="471"/>
      <c r="B159" s="723" t="s">
        <v>748</v>
      </c>
      <c r="C159" s="723"/>
      <c r="D159" s="723"/>
      <c r="E159" s="723"/>
      <c r="F159" s="230">
        <f>F95+F108+F113+F150</f>
        <v>356000</v>
      </c>
      <c r="G159" s="230">
        <f>G95+G108+G113+G150</f>
        <v>356000</v>
      </c>
      <c r="H159" s="230">
        <f>H95+H108+H113+H150</f>
        <v>0</v>
      </c>
      <c r="I159" s="239">
        <f t="shared" si="10"/>
        <v>0.008364977895898367</v>
      </c>
    </row>
    <row r="160" spans="1:9" ht="15.75" customHeight="1">
      <c r="A160" s="471"/>
      <c r="B160" s="723" t="s">
        <v>843</v>
      </c>
      <c r="C160" s="723"/>
      <c r="D160" s="723"/>
      <c r="E160" s="723"/>
      <c r="F160" s="230">
        <f>F10+F32+F35+F37+F40+F43+F52+F60+F62+F63+F101+F115+F125</f>
        <v>4862434</v>
      </c>
      <c r="G160" s="230">
        <f>G10+G32+G35+G37+G40+G43+G52+G60+G62+G63+G101+G115+G125</f>
        <v>4562434</v>
      </c>
      <c r="H160" s="230">
        <f>H10+H32+H35+H37+H40+H43+H52+H60+H62+H63+H101+H115+H125</f>
        <v>300000</v>
      </c>
      <c r="I160" s="239">
        <f t="shared" si="10"/>
        <v>0.11425323856815922</v>
      </c>
    </row>
    <row r="161" spans="1:9" ht="15" customHeight="1">
      <c r="A161" s="471"/>
      <c r="B161" s="726" t="s">
        <v>753</v>
      </c>
      <c r="C161" s="726"/>
      <c r="D161" s="726"/>
      <c r="E161" s="726"/>
      <c r="F161" s="230">
        <f>F24+F56+F61+F103+F109+F118+F119</f>
        <v>3331574</v>
      </c>
      <c r="G161" s="230">
        <f>G24+G56+G61+G103+G109+G118+G119</f>
        <v>469490</v>
      </c>
      <c r="H161" s="230">
        <f>H24+H56+H61+H103+H109+H118+H119</f>
        <v>2862084</v>
      </c>
      <c r="I161" s="239">
        <f t="shared" si="10"/>
        <v>0.07828242378806097</v>
      </c>
    </row>
    <row r="162" spans="1:9" ht="15.75" customHeight="1">
      <c r="A162" s="471"/>
      <c r="B162" s="726" t="s">
        <v>299</v>
      </c>
      <c r="C162" s="726"/>
      <c r="D162" s="726"/>
      <c r="E162" s="726"/>
      <c r="F162" s="230">
        <f>F12+F156+F134</f>
        <v>323600</v>
      </c>
      <c r="G162" s="230">
        <f>G12+G156+G134</f>
        <v>323600</v>
      </c>
      <c r="H162" s="230">
        <f>H12+H156+H134</f>
        <v>0</v>
      </c>
      <c r="I162" s="239">
        <f t="shared" si="10"/>
        <v>0.007603670918855931</v>
      </c>
    </row>
    <row r="163" spans="1:9" ht="15" customHeight="1">
      <c r="A163" s="471"/>
      <c r="B163" s="725" t="s">
        <v>137</v>
      </c>
      <c r="C163" s="725"/>
      <c r="D163" s="725"/>
      <c r="E163" s="725"/>
      <c r="F163" s="230">
        <f>F17+F55</f>
        <v>694552</v>
      </c>
      <c r="G163" s="230">
        <f>G17+G55</f>
        <v>694552</v>
      </c>
      <c r="H163" s="230">
        <f>H17+H55</f>
        <v>0</v>
      </c>
      <c r="I163" s="239">
        <f t="shared" si="10"/>
        <v>0.01631997788638203</v>
      </c>
    </row>
    <row r="164" spans="1:9" ht="15.75" customHeight="1">
      <c r="A164" s="531"/>
      <c r="B164" s="727" t="s">
        <v>107</v>
      </c>
      <c r="C164" s="728"/>
      <c r="D164" s="728"/>
      <c r="E164" s="729"/>
      <c r="F164" s="467">
        <f>F96+F133+F136+F137</f>
        <v>719719</v>
      </c>
      <c r="G164" s="467">
        <f>G96+G133+G136+G137</f>
        <v>719719</v>
      </c>
      <c r="H164" s="467">
        <f>H96+H133+H136+H137</f>
        <v>0</v>
      </c>
      <c r="I164" s="468">
        <f t="shared" si="10"/>
        <v>0.016911330129938416</v>
      </c>
    </row>
    <row r="165" spans="1:9" ht="17.25" customHeight="1">
      <c r="A165" s="531"/>
      <c r="B165" s="727" t="s">
        <v>135</v>
      </c>
      <c r="C165" s="728"/>
      <c r="D165" s="728"/>
      <c r="E165" s="729"/>
      <c r="F165" s="467">
        <f>F70+F72+F76</f>
        <v>23068775</v>
      </c>
      <c r="G165" s="467">
        <f>G70+G72+G76</f>
        <v>23068775</v>
      </c>
      <c r="H165" s="467">
        <f>H70+H72+H76</f>
        <v>0</v>
      </c>
      <c r="I165" s="468">
        <f t="shared" si="10"/>
        <v>0.5420499802259912</v>
      </c>
    </row>
    <row r="166" spans="1:9" ht="16.5" customHeight="1" thickBot="1">
      <c r="A166" s="532"/>
      <c r="B166" s="724" t="s">
        <v>136</v>
      </c>
      <c r="C166" s="724"/>
      <c r="D166" s="724"/>
      <c r="E166" s="724"/>
      <c r="F166" s="533">
        <f>F14+F22+F23+F27+F28+F29+F30+F31+F39+F45+F46+F47+F48+F49+F50+F54+F59+F80+F81+F82+F84+F85+F86+F87+F88+F89+F91+F93+F94+F99+F106+F107+F111+F112+F117+F121+F123+F128+F130+F131+F132+F140+F141+F142+F143+F145+F147+F148+F152+F153+F75+F67+F68</f>
        <v>9201737</v>
      </c>
      <c r="G166" s="533">
        <f>G14+G22+G23+G27+G28+G29+G30+G31+G39+G45+G46+G47+G48+G49+G50+G54+G59+G80+G81+G82+G84+G85+G86+G87+G88+G89+G91+G93+G94+G99+G106+G107+G111+G112+G117+G121+G123+G128+G130+G131+G132+G140+G141+G142+G143+G145+G147+G148+G152+G153+G75+G67+G68</f>
        <v>4820567</v>
      </c>
      <c r="H166" s="533">
        <f>H14+H22+H23+H27+H28+H29+H30+H31+H39+H45+H46+H47+H48+H49+H50+H54+H59+H80+H81+H82+H84+H85+H86+H87+H88+H89+H91+H93+H94+H99+H106+H107+H111+H112+H117+H121+H123+H128+H130+H131+H132+H140+H141+H142+H143+H145+H147+H148+H152+H153+H75+H67+H68</f>
        <v>4381170</v>
      </c>
      <c r="I166" s="534">
        <f t="shared" si="10"/>
        <v>0.2162144005867139</v>
      </c>
    </row>
    <row r="167" spans="1:9" ht="18" customHeight="1">
      <c r="A167" s="535"/>
      <c r="B167" s="536"/>
      <c r="C167" s="536"/>
      <c r="D167" s="536"/>
      <c r="E167" s="536"/>
      <c r="F167" s="536"/>
      <c r="G167" s="536"/>
      <c r="H167" s="536"/>
      <c r="I167" s="537"/>
    </row>
    <row r="168" spans="1:9" ht="14.25" customHeight="1">
      <c r="A168" s="535"/>
      <c r="B168" s="536"/>
      <c r="C168" s="536"/>
      <c r="D168" s="536"/>
      <c r="E168" s="536"/>
      <c r="F168" s="536"/>
      <c r="G168" s="536"/>
      <c r="H168" s="536"/>
      <c r="I168" s="537"/>
    </row>
    <row r="169" spans="1:9" ht="14.25" customHeight="1">
      <c r="A169" s="535"/>
      <c r="B169" s="536" t="s">
        <v>814</v>
      </c>
      <c r="C169" s="536"/>
      <c r="D169" s="536"/>
      <c r="E169" s="536"/>
      <c r="F169" s="536"/>
      <c r="G169" s="536"/>
      <c r="H169" s="536"/>
      <c r="I169" s="537"/>
    </row>
    <row r="170" spans="1:10" ht="14.25" customHeight="1">
      <c r="A170" s="535"/>
      <c r="B170" s="536"/>
      <c r="C170" s="536"/>
      <c r="D170" s="536"/>
      <c r="E170" s="536"/>
      <c r="F170" s="536"/>
      <c r="G170" s="536"/>
      <c r="H170" s="536"/>
      <c r="I170" s="537"/>
      <c r="J170" s="14"/>
    </row>
    <row r="171" spans="1:9" ht="12.75">
      <c r="A171" s="535"/>
      <c r="B171" s="536"/>
      <c r="C171" s="536"/>
      <c r="D171" s="536"/>
      <c r="E171" s="536"/>
      <c r="F171" s="536"/>
      <c r="G171" s="536"/>
      <c r="H171" s="536"/>
      <c r="I171" s="537"/>
    </row>
  </sheetData>
  <mergeCells count="16">
    <mergeCell ref="A5:A6"/>
    <mergeCell ref="C5:E5"/>
    <mergeCell ref="F5:F6"/>
    <mergeCell ref="I5:I6"/>
    <mergeCell ref="B160:E160"/>
    <mergeCell ref="B164:E164"/>
    <mergeCell ref="B165:E165"/>
    <mergeCell ref="G5:H5"/>
    <mergeCell ref="B166:E166"/>
    <mergeCell ref="B163:E163"/>
    <mergeCell ref="B161:E161"/>
    <mergeCell ref="B162:E162"/>
    <mergeCell ref="D2:I2"/>
    <mergeCell ref="B3:I3"/>
    <mergeCell ref="B158:E158"/>
    <mergeCell ref="B159:E159"/>
  </mergeCells>
  <printOptions/>
  <pageMargins left="0.7086614173228347" right="0.03937007874015748" top="0.6299212598425197" bottom="0.5905511811023623" header="0.4330708661417323" footer="0.31496062992125984"/>
  <pageSetup horizontalDpi="600" verticalDpi="600" orientation="portrait" paperSize="9" scale="86" r:id="rId1"/>
  <headerFooter alignWithMargins="0">
    <oddFooter>&amp;CStrona &amp;P</oddFooter>
  </headerFooter>
  <rowBreaks count="4" manualBreakCount="4">
    <brk id="43" max="8" man="1"/>
    <brk id="77" max="8" man="1"/>
    <brk id="115" max="8" man="1"/>
    <brk id="15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884" t="s">
        <v>3</v>
      </c>
      <c r="D1" s="884"/>
      <c r="E1" s="884"/>
      <c r="F1" s="884"/>
      <c r="G1" s="884"/>
      <c r="H1" s="884"/>
      <c r="I1" s="884"/>
      <c r="J1" s="884"/>
      <c r="K1" s="884"/>
      <c r="L1" s="167"/>
    </row>
    <row r="2" spans="1:12" ht="18.75" customHeight="1">
      <c r="A2" s="885" t="s">
        <v>867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76"/>
    </row>
    <row r="3" spans="1:12" ht="17.25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" customHeight="1">
      <c r="A4" s="886" t="s">
        <v>464</v>
      </c>
      <c r="B4" s="887"/>
      <c r="C4" s="887"/>
      <c r="D4" s="898" t="s">
        <v>465</v>
      </c>
      <c r="E4" s="899" t="s">
        <v>335</v>
      </c>
      <c r="F4" s="748" t="s">
        <v>490</v>
      </c>
      <c r="G4" s="892" t="s">
        <v>586</v>
      </c>
      <c r="H4" s="893"/>
      <c r="I4" s="893"/>
      <c r="J4" s="893"/>
      <c r="K4" s="894"/>
      <c r="L4" s="34"/>
    </row>
    <row r="5" spans="1:13" ht="12" customHeight="1">
      <c r="A5" s="888"/>
      <c r="B5" s="889"/>
      <c r="C5" s="889"/>
      <c r="D5" s="891"/>
      <c r="E5" s="890"/>
      <c r="F5" s="749"/>
      <c r="G5" s="890" t="s">
        <v>705</v>
      </c>
      <c r="H5" s="891" t="s">
        <v>507</v>
      </c>
      <c r="I5" s="891"/>
      <c r="J5" s="891"/>
      <c r="K5" s="900" t="s">
        <v>766</v>
      </c>
      <c r="L5" s="210"/>
      <c r="M5" s="69"/>
    </row>
    <row r="6" spans="1:13" ht="17.25" customHeight="1">
      <c r="A6" s="645" t="s">
        <v>468</v>
      </c>
      <c r="B6" s="570" t="s">
        <v>469</v>
      </c>
      <c r="C6" s="570" t="s">
        <v>797</v>
      </c>
      <c r="D6" s="891"/>
      <c r="E6" s="890"/>
      <c r="F6" s="750"/>
      <c r="G6" s="890"/>
      <c r="H6" s="571" t="s">
        <v>287</v>
      </c>
      <c r="I6" s="572" t="s">
        <v>352</v>
      </c>
      <c r="J6" s="571" t="s">
        <v>353</v>
      </c>
      <c r="K6" s="744"/>
      <c r="L6" s="210"/>
      <c r="M6" s="69"/>
    </row>
    <row r="7" spans="1:13" ht="11.25" customHeight="1">
      <c r="A7" s="218">
        <v>1</v>
      </c>
      <c r="B7" s="40">
        <v>2</v>
      </c>
      <c r="C7" s="40">
        <v>3</v>
      </c>
      <c r="D7" s="40">
        <v>4</v>
      </c>
      <c r="E7" s="173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350">
        <v>11</v>
      </c>
      <c r="L7" s="207"/>
      <c r="M7" s="69"/>
    </row>
    <row r="8" spans="1:13" ht="21.75" customHeight="1">
      <c r="A8" s="646"/>
      <c r="B8" s="71"/>
      <c r="C8" s="71"/>
      <c r="D8" s="72" t="s">
        <v>863</v>
      </c>
      <c r="E8" s="567">
        <f aca="true" t="shared" si="0" ref="E8:K8">E9+E12+E16+E18+E39+E42+E51+E53+E56+E65+E73+E75</f>
        <v>3331574</v>
      </c>
      <c r="F8" s="567">
        <f t="shared" si="0"/>
        <v>3560951</v>
      </c>
      <c r="G8" s="567">
        <f t="shared" si="0"/>
        <v>684886</v>
      </c>
      <c r="H8" s="567">
        <f t="shared" si="0"/>
        <v>23628</v>
      </c>
      <c r="I8" s="567">
        <f t="shared" si="0"/>
        <v>3435</v>
      </c>
      <c r="J8" s="567">
        <f t="shared" si="0"/>
        <v>215396</v>
      </c>
      <c r="K8" s="647">
        <f t="shared" si="0"/>
        <v>2876065</v>
      </c>
      <c r="L8" s="208"/>
      <c r="M8" s="69"/>
    </row>
    <row r="9" spans="1:13" ht="19.5" customHeight="1">
      <c r="A9" s="648" t="s">
        <v>798</v>
      </c>
      <c r="B9" s="405" t="s">
        <v>606</v>
      </c>
      <c r="C9" s="404"/>
      <c r="D9" s="406" t="s">
        <v>220</v>
      </c>
      <c r="E9" s="566">
        <f>E11</f>
        <v>0</v>
      </c>
      <c r="F9" s="566">
        <f aca="true" t="shared" si="1" ref="F9:K9">F11</f>
        <v>1700</v>
      </c>
      <c r="G9" s="566">
        <f t="shared" si="1"/>
        <v>1700</v>
      </c>
      <c r="H9" s="566">
        <f t="shared" si="1"/>
        <v>0</v>
      </c>
      <c r="I9" s="566">
        <f t="shared" si="1"/>
        <v>0</v>
      </c>
      <c r="J9" s="566">
        <f t="shared" si="1"/>
        <v>1700</v>
      </c>
      <c r="K9" s="649">
        <f t="shared" si="1"/>
        <v>0</v>
      </c>
      <c r="L9" s="208"/>
      <c r="M9" s="69"/>
    </row>
    <row r="10" spans="1:13" ht="15.75" customHeight="1" hidden="1">
      <c r="A10" s="365"/>
      <c r="B10" s="20"/>
      <c r="C10" s="20"/>
      <c r="D10" s="9" t="s">
        <v>789</v>
      </c>
      <c r="E10" s="568">
        <v>0</v>
      </c>
      <c r="F10" s="568"/>
      <c r="G10" s="568"/>
      <c r="H10" s="568"/>
      <c r="I10" s="568"/>
      <c r="J10" s="568"/>
      <c r="K10" s="650"/>
      <c r="L10" s="209"/>
      <c r="M10" s="69"/>
    </row>
    <row r="11" spans="1:13" ht="26.25" customHeight="1">
      <c r="A11" s="365"/>
      <c r="B11" s="20"/>
      <c r="C11" s="40">
        <v>2710</v>
      </c>
      <c r="D11" s="54" t="s">
        <v>865</v>
      </c>
      <c r="E11" s="568">
        <v>0</v>
      </c>
      <c r="F11" s="568">
        <f>'Z 2 '!D13</f>
        <v>1700</v>
      </c>
      <c r="G11" s="568">
        <f>F11</f>
        <v>1700</v>
      </c>
      <c r="H11" s="568"/>
      <c r="I11" s="568"/>
      <c r="J11" s="568">
        <f>G11</f>
        <v>1700</v>
      </c>
      <c r="K11" s="650"/>
      <c r="L11" s="209"/>
      <c r="M11" s="69"/>
    </row>
    <row r="12" spans="1:13" ht="20.25" customHeight="1">
      <c r="A12" s="648" t="s">
        <v>178</v>
      </c>
      <c r="B12" s="405" t="s">
        <v>180</v>
      </c>
      <c r="C12" s="404"/>
      <c r="D12" s="573" t="s">
        <v>786</v>
      </c>
      <c r="E12" s="566">
        <f>E13+E14+E15</f>
        <v>2732084</v>
      </c>
      <c r="F12" s="566">
        <f aca="true" t="shared" si="2" ref="F12:K12">F13+F14+F15</f>
        <v>2743084</v>
      </c>
      <c r="G12" s="566">
        <f t="shared" si="2"/>
        <v>0</v>
      </c>
      <c r="H12" s="566">
        <f t="shared" si="2"/>
        <v>0</v>
      </c>
      <c r="I12" s="566">
        <f t="shared" si="2"/>
        <v>0</v>
      </c>
      <c r="J12" s="566">
        <f t="shared" si="2"/>
        <v>0</v>
      </c>
      <c r="K12" s="649">
        <f t="shared" si="2"/>
        <v>2743084</v>
      </c>
      <c r="L12" s="208"/>
      <c r="M12" s="69"/>
    </row>
    <row r="13" spans="1:13" ht="24.75" customHeight="1">
      <c r="A13" s="365"/>
      <c r="B13" s="20"/>
      <c r="C13" s="40">
        <v>6300</v>
      </c>
      <c r="D13" s="54" t="s">
        <v>360</v>
      </c>
      <c r="E13" s="568">
        <f>'Z 1'!F24</f>
        <v>2732084</v>
      </c>
      <c r="F13" s="568"/>
      <c r="G13" s="568"/>
      <c r="H13" s="568"/>
      <c r="I13" s="568"/>
      <c r="J13" s="568"/>
      <c r="K13" s="650"/>
      <c r="L13" s="209"/>
      <c r="M13" s="69"/>
    </row>
    <row r="14" spans="1:13" ht="18" customHeight="1">
      <c r="A14" s="365"/>
      <c r="B14" s="20"/>
      <c r="C14" s="40">
        <v>6050</v>
      </c>
      <c r="D14" s="88" t="s">
        <v>365</v>
      </c>
      <c r="E14" s="568"/>
      <c r="F14" s="568">
        <v>2732084</v>
      </c>
      <c r="G14" s="568"/>
      <c r="H14" s="568"/>
      <c r="I14" s="568"/>
      <c r="J14" s="568"/>
      <c r="K14" s="650">
        <f>F14</f>
        <v>2732084</v>
      </c>
      <c r="L14" s="209"/>
      <c r="M14" s="69"/>
    </row>
    <row r="15" spans="1:13" ht="26.25" customHeight="1">
      <c r="A15" s="365"/>
      <c r="B15" s="20"/>
      <c r="C15" s="40">
        <v>6300</v>
      </c>
      <c r="D15" s="54" t="s">
        <v>360</v>
      </c>
      <c r="E15" s="568"/>
      <c r="F15" s="568">
        <f>'Z 2 '!D45</f>
        <v>11000</v>
      </c>
      <c r="G15" s="568"/>
      <c r="H15" s="568"/>
      <c r="I15" s="568"/>
      <c r="J15" s="568"/>
      <c r="K15" s="650">
        <f>F15</f>
        <v>11000</v>
      </c>
      <c r="L15" s="209"/>
      <c r="M15" s="69"/>
    </row>
    <row r="16" spans="1:13" ht="19.5" customHeight="1">
      <c r="A16" s="651">
        <v>630</v>
      </c>
      <c r="B16" s="538">
        <v>63003</v>
      </c>
      <c r="C16" s="538"/>
      <c r="D16" s="539" t="s">
        <v>114</v>
      </c>
      <c r="E16" s="566">
        <f>E17</f>
        <v>0</v>
      </c>
      <c r="F16" s="566">
        <f aca="true" t="shared" si="3" ref="F16:K16">F17</f>
        <v>2981</v>
      </c>
      <c r="G16" s="566">
        <f t="shared" si="3"/>
        <v>0</v>
      </c>
      <c r="H16" s="566">
        <f t="shared" si="3"/>
        <v>0</v>
      </c>
      <c r="I16" s="566">
        <f t="shared" si="3"/>
        <v>0</v>
      </c>
      <c r="J16" s="566">
        <f t="shared" si="3"/>
        <v>0</v>
      </c>
      <c r="K16" s="649">
        <f t="shared" si="3"/>
        <v>2981</v>
      </c>
      <c r="L16" s="209"/>
      <c r="M16" s="69"/>
    </row>
    <row r="17" spans="1:13" ht="27" customHeight="1">
      <c r="A17" s="365"/>
      <c r="B17" s="20"/>
      <c r="C17" s="40">
        <v>6639</v>
      </c>
      <c r="D17" s="54" t="s">
        <v>115</v>
      </c>
      <c r="E17" s="568"/>
      <c r="F17" s="568">
        <f>'Z 2 '!D48</f>
        <v>2981</v>
      </c>
      <c r="G17" s="568"/>
      <c r="H17" s="568"/>
      <c r="I17" s="568"/>
      <c r="J17" s="568"/>
      <c r="K17" s="650">
        <f>F17</f>
        <v>2981</v>
      </c>
      <c r="L17" s="209"/>
      <c r="M17" s="69"/>
    </row>
    <row r="18" spans="1:13" ht="21" customHeight="1">
      <c r="A18" s="652">
        <v>750</v>
      </c>
      <c r="B18" s="404">
        <v>75018</v>
      </c>
      <c r="C18" s="404"/>
      <c r="D18" s="112" t="s">
        <v>770</v>
      </c>
      <c r="E18" s="566">
        <f>E19</f>
        <v>0</v>
      </c>
      <c r="F18" s="566">
        <f aca="true" t="shared" si="4" ref="F18:K18">F19</f>
        <v>3250</v>
      </c>
      <c r="G18" s="566">
        <f t="shared" si="4"/>
        <v>3250</v>
      </c>
      <c r="H18" s="566">
        <f t="shared" si="4"/>
        <v>0</v>
      </c>
      <c r="I18" s="566">
        <f t="shared" si="4"/>
        <v>0</v>
      </c>
      <c r="J18" s="566">
        <f t="shared" si="4"/>
        <v>3250</v>
      </c>
      <c r="K18" s="649">
        <f t="shared" si="4"/>
        <v>0</v>
      </c>
      <c r="L18" s="208"/>
      <c r="M18" s="69"/>
    </row>
    <row r="19" spans="1:13" s="31" customFormat="1" ht="23.25" customHeight="1">
      <c r="A19" s="365"/>
      <c r="B19" s="20"/>
      <c r="C19" s="200" t="s">
        <v>864</v>
      </c>
      <c r="D19" s="59" t="s">
        <v>951</v>
      </c>
      <c r="E19" s="568">
        <v>0</v>
      </c>
      <c r="F19" s="568">
        <f>'Z 2 '!D97</f>
        <v>3250</v>
      </c>
      <c r="G19" s="568">
        <f>F19</f>
        <v>3250</v>
      </c>
      <c r="H19" s="568"/>
      <c r="I19" s="568"/>
      <c r="J19" s="568">
        <f>F19</f>
        <v>3250</v>
      </c>
      <c r="K19" s="650"/>
      <c r="L19" s="209"/>
      <c r="M19" s="213"/>
    </row>
    <row r="20" spans="1:13" ht="15" customHeight="1" hidden="1">
      <c r="A20" s="653">
        <v>600</v>
      </c>
      <c r="B20" s="18">
        <v>60014</v>
      </c>
      <c r="C20" s="7">
        <v>663</v>
      </c>
      <c r="D20" s="7" t="s">
        <v>786</v>
      </c>
      <c r="E20" s="569">
        <f>E22</f>
        <v>0</v>
      </c>
      <c r="F20" s="569"/>
      <c r="G20" s="569"/>
      <c r="H20" s="569"/>
      <c r="I20" s="569"/>
      <c r="J20" s="569"/>
      <c r="K20" s="654"/>
      <c r="L20" s="208"/>
      <c r="M20" s="69"/>
    </row>
    <row r="21" spans="1:13" ht="12" customHeight="1" hidden="1">
      <c r="A21" s="655"/>
      <c r="B21" s="9"/>
      <c r="C21" s="20"/>
      <c r="D21" s="60" t="s">
        <v>507</v>
      </c>
      <c r="E21" s="568"/>
      <c r="F21" s="568"/>
      <c r="G21" s="568"/>
      <c r="H21" s="568"/>
      <c r="I21" s="568"/>
      <c r="J21" s="568"/>
      <c r="K21" s="650"/>
      <c r="L21" s="209"/>
      <c r="M21" s="69"/>
    </row>
    <row r="22" spans="1:13" ht="15" customHeight="1" hidden="1">
      <c r="A22" s="655"/>
      <c r="B22" s="9"/>
      <c r="C22" s="20"/>
      <c r="D22" s="9" t="s">
        <v>795</v>
      </c>
      <c r="E22" s="568">
        <v>0</v>
      </c>
      <c r="F22" s="568"/>
      <c r="G22" s="568"/>
      <c r="H22" s="568"/>
      <c r="I22" s="568"/>
      <c r="J22" s="568"/>
      <c r="K22" s="650"/>
      <c r="L22" s="209"/>
      <c r="M22" s="69"/>
    </row>
    <row r="23" spans="1:13" ht="15" customHeight="1" hidden="1">
      <c r="A23" s="653">
        <v>851</v>
      </c>
      <c r="B23" s="18">
        <v>85111</v>
      </c>
      <c r="C23" s="7">
        <v>231</v>
      </c>
      <c r="D23" s="18" t="s">
        <v>351</v>
      </c>
      <c r="E23" s="569">
        <f>E25+E26</f>
        <v>124000</v>
      </c>
      <c r="F23" s="569"/>
      <c r="G23" s="569"/>
      <c r="H23" s="569"/>
      <c r="I23" s="569"/>
      <c r="J23" s="569"/>
      <c r="K23" s="654"/>
      <c r="L23" s="208"/>
      <c r="M23" s="69"/>
    </row>
    <row r="24" spans="1:13" ht="9.75" customHeight="1" hidden="1">
      <c r="A24" s="655"/>
      <c r="B24" s="9"/>
      <c r="C24" s="20"/>
      <c r="D24" s="60" t="s">
        <v>507</v>
      </c>
      <c r="E24" s="568"/>
      <c r="F24" s="568"/>
      <c r="G24" s="568"/>
      <c r="H24" s="568"/>
      <c r="I24" s="568"/>
      <c r="J24" s="568"/>
      <c r="K24" s="650"/>
      <c r="L24" s="209"/>
      <c r="M24" s="69"/>
    </row>
    <row r="25" spans="1:13" ht="15" customHeight="1" hidden="1">
      <c r="A25" s="655"/>
      <c r="B25" s="9"/>
      <c r="C25" s="20"/>
      <c r="D25" s="9" t="s">
        <v>788</v>
      </c>
      <c r="E25" s="568">
        <v>100000</v>
      </c>
      <c r="F25" s="568"/>
      <c r="G25" s="568"/>
      <c r="H25" s="568"/>
      <c r="I25" s="568"/>
      <c r="J25" s="568"/>
      <c r="K25" s="650"/>
      <c r="L25" s="209"/>
      <c r="M25" s="69"/>
    </row>
    <row r="26" spans="1:13" ht="15" customHeight="1" hidden="1">
      <c r="A26" s="655"/>
      <c r="B26" s="9"/>
      <c r="C26" s="20"/>
      <c r="D26" s="9" t="s">
        <v>787</v>
      </c>
      <c r="E26" s="568">
        <v>24000</v>
      </c>
      <c r="F26" s="568"/>
      <c r="G26" s="568"/>
      <c r="H26" s="568"/>
      <c r="I26" s="568"/>
      <c r="J26" s="568"/>
      <c r="K26" s="650"/>
      <c r="L26" s="209"/>
      <c r="M26" s="69"/>
    </row>
    <row r="27" spans="1:13" ht="15" customHeight="1" hidden="1">
      <c r="A27" s="653">
        <v>600</v>
      </c>
      <c r="B27" s="18">
        <v>60014</v>
      </c>
      <c r="C27" s="7">
        <v>6610</v>
      </c>
      <c r="D27" s="7" t="s">
        <v>786</v>
      </c>
      <c r="E27" s="568">
        <f>E29</f>
        <v>0</v>
      </c>
      <c r="F27" s="568"/>
      <c r="G27" s="568"/>
      <c r="H27" s="568"/>
      <c r="I27" s="568"/>
      <c r="J27" s="568"/>
      <c r="K27" s="650"/>
      <c r="L27" s="208"/>
      <c r="M27" s="69"/>
    </row>
    <row r="28" spans="1:13" ht="11.25" customHeight="1" hidden="1">
      <c r="A28" s="655"/>
      <c r="B28" s="9"/>
      <c r="C28" s="20"/>
      <c r="D28" s="60" t="s">
        <v>507</v>
      </c>
      <c r="E28" s="568"/>
      <c r="F28" s="568"/>
      <c r="G28" s="568"/>
      <c r="H28" s="568"/>
      <c r="I28" s="568"/>
      <c r="J28" s="568"/>
      <c r="K28" s="650"/>
      <c r="L28" s="209"/>
      <c r="M28" s="69"/>
    </row>
    <row r="29" spans="1:13" ht="15" customHeight="1" hidden="1">
      <c r="A29" s="655"/>
      <c r="B29" s="9"/>
      <c r="C29" s="20"/>
      <c r="D29" s="9" t="s">
        <v>788</v>
      </c>
      <c r="E29" s="568">
        <v>0</v>
      </c>
      <c r="F29" s="568"/>
      <c r="G29" s="568"/>
      <c r="H29" s="568"/>
      <c r="I29" s="568"/>
      <c r="J29" s="568"/>
      <c r="K29" s="650"/>
      <c r="L29" s="209"/>
      <c r="M29" s="69"/>
    </row>
    <row r="30" spans="1:13" ht="15.75" customHeight="1" hidden="1">
      <c r="A30" s="595">
        <v>630</v>
      </c>
      <c r="B30" s="7">
        <v>63001</v>
      </c>
      <c r="C30" s="7">
        <v>6620</v>
      </c>
      <c r="D30" s="7" t="s">
        <v>781</v>
      </c>
      <c r="E30" s="569">
        <f>E32</f>
        <v>0</v>
      </c>
      <c r="F30" s="569"/>
      <c r="G30" s="569"/>
      <c r="H30" s="569"/>
      <c r="I30" s="569"/>
      <c r="J30" s="569"/>
      <c r="K30" s="654"/>
      <c r="L30" s="208"/>
      <c r="M30" s="69"/>
    </row>
    <row r="31" spans="1:13" ht="12" customHeight="1" hidden="1">
      <c r="A31" s="365"/>
      <c r="B31" s="20"/>
      <c r="C31" s="20"/>
      <c r="D31" s="60" t="s">
        <v>507</v>
      </c>
      <c r="E31" s="568"/>
      <c r="F31" s="568"/>
      <c r="G31" s="568"/>
      <c r="H31" s="568"/>
      <c r="I31" s="568"/>
      <c r="J31" s="568"/>
      <c r="K31" s="650"/>
      <c r="L31" s="209"/>
      <c r="M31" s="69"/>
    </row>
    <row r="32" spans="1:13" ht="26.25" customHeight="1" hidden="1">
      <c r="A32" s="365"/>
      <c r="B32" s="20"/>
      <c r="C32" s="20"/>
      <c r="D32" s="36" t="s">
        <v>782</v>
      </c>
      <c r="E32" s="568">
        <v>0</v>
      </c>
      <c r="F32" s="568"/>
      <c r="G32" s="568"/>
      <c r="H32" s="568"/>
      <c r="I32" s="568"/>
      <c r="J32" s="568"/>
      <c r="K32" s="650"/>
      <c r="L32" s="209"/>
      <c r="M32" s="69"/>
    </row>
    <row r="33" spans="1:13" ht="17.25" customHeight="1" hidden="1">
      <c r="A33" s="595">
        <v>630</v>
      </c>
      <c r="B33" s="7">
        <v>63001</v>
      </c>
      <c r="C33" s="7">
        <v>6610</v>
      </c>
      <c r="D33" s="7" t="s">
        <v>781</v>
      </c>
      <c r="E33" s="568">
        <v>0</v>
      </c>
      <c r="F33" s="568"/>
      <c r="G33" s="568"/>
      <c r="H33" s="568"/>
      <c r="I33" s="568"/>
      <c r="J33" s="568"/>
      <c r="K33" s="650"/>
      <c r="L33" s="208"/>
      <c r="M33" s="69"/>
    </row>
    <row r="34" spans="1:13" ht="10.5" customHeight="1" hidden="1">
      <c r="A34" s="365"/>
      <c r="B34" s="20"/>
      <c r="C34" s="20"/>
      <c r="D34" s="60" t="s">
        <v>507</v>
      </c>
      <c r="E34" s="568">
        <v>0</v>
      </c>
      <c r="F34" s="568"/>
      <c r="G34" s="568"/>
      <c r="H34" s="568"/>
      <c r="I34" s="568"/>
      <c r="J34" s="568"/>
      <c r="K34" s="650"/>
      <c r="L34" s="209"/>
      <c r="M34" s="69"/>
    </row>
    <row r="35" spans="1:13" ht="15.75" customHeight="1" hidden="1">
      <c r="A35" s="365"/>
      <c r="B35" s="20"/>
      <c r="C35" s="20"/>
      <c r="D35" s="36" t="s">
        <v>788</v>
      </c>
      <c r="E35" s="568">
        <v>0</v>
      </c>
      <c r="F35" s="568"/>
      <c r="G35" s="568"/>
      <c r="H35" s="568"/>
      <c r="I35" s="568"/>
      <c r="J35" s="568"/>
      <c r="K35" s="650"/>
      <c r="L35" s="209"/>
      <c r="M35" s="69"/>
    </row>
    <row r="36" spans="1:13" ht="15.75" customHeight="1" hidden="1">
      <c r="A36" s="588" t="s">
        <v>798</v>
      </c>
      <c r="B36" s="10" t="s">
        <v>606</v>
      </c>
      <c r="C36" s="7">
        <v>2310</v>
      </c>
      <c r="D36" s="19" t="s">
        <v>220</v>
      </c>
      <c r="E36" s="569">
        <v>0</v>
      </c>
      <c r="F36" s="569"/>
      <c r="G36" s="569"/>
      <c r="H36" s="569"/>
      <c r="I36" s="569"/>
      <c r="J36" s="569"/>
      <c r="K36" s="654"/>
      <c r="L36" s="208"/>
      <c r="M36" s="69"/>
    </row>
    <row r="37" spans="1:13" ht="11.25" customHeight="1" hidden="1">
      <c r="A37" s="656"/>
      <c r="B37" s="12"/>
      <c r="C37" s="20"/>
      <c r="D37" s="59" t="s">
        <v>507</v>
      </c>
      <c r="E37" s="568">
        <v>0</v>
      </c>
      <c r="F37" s="568"/>
      <c r="G37" s="568"/>
      <c r="H37" s="568"/>
      <c r="I37" s="568"/>
      <c r="J37" s="568"/>
      <c r="K37" s="650"/>
      <c r="L37" s="209"/>
      <c r="M37" s="69"/>
    </row>
    <row r="38" spans="1:13" ht="15.75" customHeight="1" hidden="1">
      <c r="A38" s="656"/>
      <c r="B38" s="12"/>
      <c r="C38" s="20"/>
      <c r="D38" s="36" t="s">
        <v>769</v>
      </c>
      <c r="E38" s="568">
        <v>0</v>
      </c>
      <c r="F38" s="568"/>
      <c r="G38" s="568"/>
      <c r="H38" s="568"/>
      <c r="I38" s="568"/>
      <c r="J38" s="568"/>
      <c r="K38" s="650"/>
      <c r="L38" s="209"/>
      <c r="M38" s="69"/>
    </row>
    <row r="39" spans="1:13" ht="21.75" customHeight="1">
      <c r="A39" s="657">
        <v>750</v>
      </c>
      <c r="B39" s="407">
        <v>75020</v>
      </c>
      <c r="C39" s="404"/>
      <c r="D39" s="112" t="s">
        <v>215</v>
      </c>
      <c r="E39" s="566">
        <f>E40</f>
        <v>0</v>
      </c>
      <c r="F39" s="566">
        <f aca="true" t="shared" si="5" ref="F39:K39">F40+F41</f>
        <v>7734</v>
      </c>
      <c r="G39" s="566">
        <f t="shared" si="5"/>
        <v>7734</v>
      </c>
      <c r="H39" s="566">
        <f t="shared" si="5"/>
        <v>0</v>
      </c>
      <c r="I39" s="566">
        <f t="shared" si="5"/>
        <v>0</v>
      </c>
      <c r="J39" s="566">
        <f t="shared" si="5"/>
        <v>7734</v>
      </c>
      <c r="K39" s="649">
        <f t="shared" si="5"/>
        <v>0</v>
      </c>
      <c r="L39" s="208"/>
      <c r="M39" s="69"/>
    </row>
    <row r="40" spans="1:13" ht="25.5" customHeight="1">
      <c r="A40" s="23"/>
      <c r="B40" s="2"/>
      <c r="C40" s="540">
        <v>2310</v>
      </c>
      <c r="D40" s="263" t="s">
        <v>116</v>
      </c>
      <c r="E40" s="568"/>
      <c r="F40" s="568">
        <f>'Z 2 '!D110</f>
        <v>5000</v>
      </c>
      <c r="G40" s="568">
        <f>F40</f>
        <v>5000</v>
      </c>
      <c r="H40" s="568"/>
      <c r="I40" s="568"/>
      <c r="J40" s="568">
        <f>F40</f>
        <v>5000</v>
      </c>
      <c r="K40" s="650"/>
      <c r="L40" s="211"/>
      <c r="M40" s="69"/>
    </row>
    <row r="41" spans="1:13" ht="23.25" customHeight="1">
      <c r="A41" s="23"/>
      <c r="B41" s="2"/>
      <c r="C41" s="200" t="s">
        <v>864</v>
      </c>
      <c r="D41" s="59" t="s">
        <v>951</v>
      </c>
      <c r="E41" s="568"/>
      <c r="F41" s="568">
        <f>'Z 2 '!D111</f>
        <v>2734</v>
      </c>
      <c r="G41" s="568">
        <f>F41</f>
        <v>2734</v>
      </c>
      <c r="H41" s="568"/>
      <c r="I41" s="568"/>
      <c r="J41" s="568">
        <f>G41</f>
        <v>2734</v>
      </c>
      <c r="K41" s="650"/>
      <c r="L41" s="211"/>
      <c r="M41" s="69"/>
    </row>
    <row r="42" spans="1:13" ht="21.75" customHeight="1">
      <c r="A42" s="658">
        <v>750</v>
      </c>
      <c r="B42" s="408">
        <v>75075</v>
      </c>
      <c r="C42" s="408"/>
      <c r="D42" s="401" t="s">
        <v>91</v>
      </c>
      <c r="E42" s="566">
        <f>E43</f>
        <v>64244</v>
      </c>
      <c r="F42" s="566">
        <f aca="true" t="shared" si="6" ref="F42:K42">F44+F45+F46+F47+F48+F49+F50</f>
        <v>64244</v>
      </c>
      <c r="G42" s="566">
        <f t="shared" si="6"/>
        <v>64244</v>
      </c>
      <c r="H42" s="566">
        <f t="shared" si="6"/>
        <v>4852</v>
      </c>
      <c r="I42" s="566">
        <f t="shared" si="6"/>
        <v>298</v>
      </c>
      <c r="J42" s="566">
        <f t="shared" si="6"/>
        <v>0</v>
      </c>
      <c r="K42" s="649">
        <f t="shared" si="6"/>
        <v>0</v>
      </c>
      <c r="L42" s="211"/>
      <c r="M42" s="69"/>
    </row>
    <row r="43" spans="1:13" ht="20.25" customHeight="1">
      <c r="A43" s="23"/>
      <c r="B43" s="2"/>
      <c r="C43" s="540">
        <v>2326</v>
      </c>
      <c r="D43" s="542" t="s">
        <v>361</v>
      </c>
      <c r="E43" s="568">
        <f>'Z 1'!F56</f>
        <v>64244</v>
      </c>
      <c r="F43" s="568"/>
      <c r="G43" s="568"/>
      <c r="H43" s="568"/>
      <c r="I43" s="568"/>
      <c r="J43" s="568"/>
      <c r="K43" s="650"/>
      <c r="L43" s="211"/>
      <c r="M43" s="69"/>
    </row>
    <row r="44" spans="1:13" ht="15" customHeight="1">
      <c r="A44" s="23"/>
      <c r="B44" s="2"/>
      <c r="C44" s="540">
        <v>4116</v>
      </c>
      <c r="D44" s="543" t="s">
        <v>382</v>
      </c>
      <c r="E44" s="568"/>
      <c r="F44" s="568">
        <v>256</v>
      </c>
      <c r="G44" s="568">
        <f aca="true" t="shared" si="7" ref="G44:G50">F44</f>
        <v>256</v>
      </c>
      <c r="H44" s="568"/>
      <c r="I44" s="568">
        <f>G44</f>
        <v>256</v>
      </c>
      <c r="J44" s="568"/>
      <c r="K44" s="650"/>
      <c r="L44" s="211"/>
      <c r="M44" s="69"/>
    </row>
    <row r="45" spans="1:13" ht="12" customHeight="1">
      <c r="A45" s="23"/>
      <c r="B45" s="2"/>
      <c r="C45" s="540">
        <v>4126</v>
      </c>
      <c r="D45" s="544" t="s">
        <v>100</v>
      </c>
      <c r="E45" s="568"/>
      <c r="F45" s="568">
        <v>42</v>
      </c>
      <c r="G45" s="568">
        <f t="shared" si="7"/>
        <v>42</v>
      </c>
      <c r="H45" s="568"/>
      <c r="I45" s="568">
        <f>G45</f>
        <v>42</v>
      </c>
      <c r="J45" s="568"/>
      <c r="K45" s="650"/>
      <c r="L45" s="211"/>
      <c r="M45" s="69"/>
    </row>
    <row r="46" spans="1:13" ht="13.5" customHeight="1">
      <c r="A46" s="23"/>
      <c r="B46" s="2"/>
      <c r="C46" s="540">
        <v>4176</v>
      </c>
      <c r="D46" s="543" t="s">
        <v>694</v>
      </c>
      <c r="E46" s="568"/>
      <c r="F46" s="568">
        <v>4852</v>
      </c>
      <c r="G46" s="568">
        <f t="shared" si="7"/>
        <v>4852</v>
      </c>
      <c r="H46" s="568">
        <f>G46</f>
        <v>4852</v>
      </c>
      <c r="I46" s="568"/>
      <c r="J46" s="568"/>
      <c r="K46" s="650"/>
      <c r="L46" s="211"/>
      <c r="M46" s="69"/>
    </row>
    <row r="47" spans="1:13" ht="13.5" customHeight="1">
      <c r="A47" s="23"/>
      <c r="B47" s="2"/>
      <c r="C47" s="540">
        <v>4216</v>
      </c>
      <c r="D47" s="543" t="s">
        <v>160</v>
      </c>
      <c r="E47" s="568"/>
      <c r="F47" s="568">
        <v>500</v>
      </c>
      <c r="G47" s="568">
        <f t="shared" si="7"/>
        <v>500</v>
      </c>
      <c r="H47" s="568"/>
      <c r="I47" s="568"/>
      <c r="J47" s="568"/>
      <c r="K47" s="650"/>
      <c r="L47" s="211"/>
      <c r="M47" s="69"/>
    </row>
    <row r="48" spans="1:13" ht="12" customHeight="1">
      <c r="A48" s="23"/>
      <c r="B48" s="2"/>
      <c r="C48" s="540">
        <v>4306</v>
      </c>
      <c r="D48" s="544" t="s">
        <v>240</v>
      </c>
      <c r="E48" s="568"/>
      <c r="F48" s="568">
        <v>58425</v>
      </c>
      <c r="G48" s="568">
        <f t="shared" si="7"/>
        <v>58425</v>
      </c>
      <c r="H48" s="568"/>
      <c r="I48" s="568"/>
      <c r="J48" s="568"/>
      <c r="K48" s="650"/>
      <c r="L48" s="211"/>
      <c r="M48" s="69"/>
    </row>
    <row r="49" spans="1:13" ht="11.25" customHeight="1">
      <c r="A49" s="23"/>
      <c r="B49" s="2"/>
      <c r="C49" s="540">
        <v>4426</v>
      </c>
      <c r="D49" s="543" t="s">
        <v>791</v>
      </c>
      <c r="E49" s="568"/>
      <c r="F49" s="568">
        <v>75</v>
      </c>
      <c r="G49" s="568">
        <f t="shared" si="7"/>
        <v>75</v>
      </c>
      <c r="H49" s="568"/>
      <c r="I49" s="568"/>
      <c r="J49" s="568"/>
      <c r="K49" s="650"/>
      <c r="L49" s="211"/>
      <c r="M49" s="69"/>
    </row>
    <row r="50" spans="1:13" ht="12" customHeight="1">
      <c r="A50" s="23"/>
      <c r="B50" s="2"/>
      <c r="C50" s="540">
        <v>4436</v>
      </c>
      <c r="D50" s="544" t="s">
        <v>104</v>
      </c>
      <c r="E50" s="568"/>
      <c r="F50" s="568">
        <v>94</v>
      </c>
      <c r="G50" s="568">
        <f t="shared" si="7"/>
        <v>94</v>
      </c>
      <c r="H50" s="568"/>
      <c r="I50" s="568"/>
      <c r="J50" s="568"/>
      <c r="K50" s="650"/>
      <c r="L50" s="211"/>
      <c r="M50" s="69"/>
    </row>
    <row r="51" spans="1:13" ht="17.25" customHeight="1">
      <c r="A51" s="658">
        <v>801</v>
      </c>
      <c r="B51" s="408">
        <v>80146</v>
      </c>
      <c r="C51" s="408"/>
      <c r="D51" s="402" t="s">
        <v>346</v>
      </c>
      <c r="E51" s="566">
        <f>E52</f>
        <v>0</v>
      </c>
      <c r="F51" s="566">
        <f aca="true" t="shared" si="8" ref="F51:K51">F52</f>
        <v>12000</v>
      </c>
      <c r="G51" s="566">
        <f t="shared" si="8"/>
        <v>12000</v>
      </c>
      <c r="H51" s="566">
        <f t="shared" si="8"/>
        <v>0</v>
      </c>
      <c r="I51" s="566">
        <f t="shared" si="8"/>
        <v>0</v>
      </c>
      <c r="J51" s="566">
        <f t="shared" si="8"/>
        <v>12000</v>
      </c>
      <c r="K51" s="649">
        <f t="shared" si="8"/>
        <v>0</v>
      </c>
      <c r="L51" s="211"/>
      <c r="M51" s="69"/>
    </row>
    <row r="52" spans="1:13" ht="17.25" customHeight="1">
      <c r="A52" s="23"/>
      <c r="B52" s="2"/>
      <c r="C52" s="540">
        <v>2320</v>
      </c>
      <c r="D52" s="88" t="s">
        <v>362</v>
      </c>
      <c r="E52" s="568"/>
      <c r="F52" s="568">
        <f>'Z 2 '!D373</f>
        <v>12000</v>
      </c>
      <c r="G52" s="568">
        <f>F52</f>
        <v>12000</v>
      </c>
      <c r="H52" s="568"/>
      <c r="I52" s="568"/>
      <c r="J52" s="568">
        <f>F52</f>
        <v>12000</v>
      </c>
      <c r="K52" s="650"/>
      <c r="L52" s="211"/>
      <c r="M52" s="69"/>
    </row>
    <row r="53" spans="1:13" ht="17.25" customHeight="1">
      <c r="A53" s="658">
        <v>851</v>
      </c>
      <c r="B53" s="408">
        <v>85195</v>
      </c>
      <c r="C53" s="408"/>
      <c r="D53" s="401" t="s">
        <v>351</v>
      </c>
      <c r="E53" s="566">
        <f>E54</f>
        <v>130000</v>
      </c>
      <c r="F53" s="566">
        <f aca="true" t="shared" si="9" ref="F53:K53">F55</f>
        <v>130000</v>
      </c>
      <c r="G53" s="566">
        <f t="shared" si="9"/>
        <v>0</v>
      </c>
      <c r="H53" s="566">
        <f t="shared" si="9"/>
        <v>0</v>
      </c>
      <c r="I53" s="566">
        <f t="shared" si="9"/>
        <v>0</v>
      </c>
      <c r="J53" s="566">
        <f t="shared" si="9"/>
        <v>0</v>
      </c>
      <c r="K53" s="649">
        <f t="shared" si="9"/>
        <v>130000</v>
      </c>
      <c r="L53" s="211"/>
      <c r="M53" s="69"/>
    </row>
    <row r="54" spans="1:13" ht="25.5" customHeight="1">
      <c r="A54" s="23"/>
      <c r="B54" s="2"/>
      <c r="C54" s="540">
        <v>6300</v>
      </c>
      <c r="D54" s="88" t="s">
        <v>363</v>
      </c>
      <c r="E54" s="568">
        <f>'Z 1'!F103</f>
        <v>130000</v>
      </c>
      <c r="F54" s="568"/>
      <c r="G54" s="568"/>
      <c r="H54" s="568"/>
      <c r="I54" s="568"/>
      <c r="J54" s="568"/>
      <c r="K54" s="650"/>
      <c r="L54" s="211"/>
      <c r="M54" s="69"/>
    </row>
    <row r="55" spans="1:13" ht="19.5" customHeight="1">
      <c r="A55" s="23"/>
      <c r="B55" s="2"/>
      <c r="C55" s="540">
        <v>6050</v>
      </c>
      <c r="D55" s="88" t="s">
        <v>365</v>
      </c>
      <c r="E55" s="568"/>
      <c r="F55" s="568">
        <f>'Z 2 '!D422</f>
        <v>130000</v>
      </c>
      <c r="G55" s="568"/>
      <c r="H55" s="568"/>
      <c r="I55" s="568"/>
      <c r="J55" s="568"/>
      <c r="K55" s="650">
        <f>F55</f>
        <v>130000</v>
      </c>
      <c r="L55" s="211"/>
      <c r="M55" s="69"/>
    </row>
    <row r="56" spans="1:13" ht="22.5" customHeight="1">
      <c r="A56" s="652">
        <v>852</v>
      </c>
      <c r="B56" s="407">
        <v>85201</v>
      </c>
      <c r="C56" s="404">
        <v>2320</v>
      </c>
      <c r="D56" s="409" t="s">
        <v>226</v>
      </c>
      <c r="E56" s="566">
        <f>E57</f>
        <v>352724</v>
      </c>
      <c r="F56" s="566">
        <f aca="true" t="shared" si="10" ref="F56:K56">F58+F59+F60+F61+F62+F63+F64</f>
        <v>461704</v>
      </c>
      <c r="G56" s="566">
        <f t="shared" si="10"/>
        <v>461704</v>
      </c>
      <c r="H56" s="566">
        <f t="shared" si="10"/>
        <v>0</v>
      </c>
      <c r="I56" s="566">
        <f t="shared" si="10"/>
        <v>0</v>
      </c>
      <c r="J56" s="566">
        <f t="shared" si="10"/>
        <v>108980</v>
      </c>
      <c r="K56" s="649">
        <f t="shared" si="10"/>
        <v>0</v>
      </c>
      <c r="L56" s="208"/>
      <c r="M56" s="69"/>
    </row>
    <row r="57" spans="1:13" ht="18" customHeight="1">
      <c r="A57" s="23"/>
      <c r="B57" s="540"/>
      <c r="C57" s="540">
        <v>2320</v>
      </c>
      <c r="D57" s="88" t="s">
        <v>364</v>
      </c>
      <c r="E57" s="568">
        <f>'Z 1'!F109</f>
        <v>352724</v>
      </c>
      <c r="F57" s="568">
        <v>0</v>
      </c>
      <c r="G57" s="568">
        <f>F57</f>
        <v>0</v>
      </c>
      <c r="H57" s="568"/>
      <c r="I57" s="568"/>
      <c r="J57" s="568">
        <f>G57</f>
        <v>0</v>
      </c>
      <c r="K57" s="650"/>
      <c r="L57" s="211"/>
      <c r="M57" s="69"/>
    </row>
    <row r="58" spans="1:13" ht="18.75" customHeight="1">
      <c r="A58" s="23"/>
      <c r="B58" s="540"/>
      <c r="C58" s="540">
        <v>2320</v>
      </c>
      <c r="D58" s="88" t="s">
        <v>560</v>
      </c>
      <c r="E58" s="568">
        <v>0</v>
      </c>
      <c r="F58" s="568">
        <f>'Z 2 '!D425</f>
        <v>108980</v>
      </c>
      <c r="G58" s="568">
        <f aca="true" t="shared" si="11" ref="G58:G64">F58</f>
        <v>108980</v>
      </c>
      <c r="H58" s="568"/>
      <c r="I58" s="568"/>
      <c r="J58" s="568">
        <f>G58</f>
        <v>108980</v>
      </c>
      <c r="K58" s="650"/>
      <c r="L58" s="211"/>
      <c r="M58" s="69"/>
    </row>
    <row r="59" spans="1:13" ht="15" customHeight="1">
      <c r="A59" s="44"/>
      <c r="B59" s="491"/>
      <c r="C59" s="540">
        <v>3110</v>
      </c>
      <c r="D59" s="541" t="s">
        <v>373</v>
      </c>
      <c r="E59" s="568"/>
      <c r="F59" s="568">
        <v>76644</v>
      </c>
      <c r="G59" s="568">
        <f t="shared" si="11"/>
        <v>76644</v>
      </c>
      <c r="H59" s="568"/>
      <c r="I59" s="568"/>
      <c r="J59" s="568"/>
      <c r="K59" s="650"/>
      <c r="L59" s="211"/>
      <c r="M59" s="69"/>
    </row>
    <row r="60" spans="1:13" ht="16.5" customHeight="1">
      <c r="A60" s="44"/>
      <c r="B60" s="491"/>
      <c r="C60" s="540">
        <v>4210</v>
      </c>
      <c r="D60" s="541" t="s">
        <v>160</v>
      </c>
      <c r="E60" s="568"/>
      <c r="F60" s="568">
        <v>71888</v>
      </c>
      <c r="G60" s="568">
        <f t="shared" si="11"/>
        <v>71888</v>
      </c>
      <c r="H60" s="568"/>
      <c r="I60" s="568"/>
      <c r="J60" s="568"/>
      <c r="K60" s="650"/>
      <c r="L60" s="211"/>
      <c r="M60" s="69"/>
    </row>
    <row r="61" spans="1:13" ht="15" customHeight="1">
      <c r="A61" s="44"/>
      <c r="B61" s="491"/>
      <c r="C61" s="540">
        <v>4220</v>
      </c>
      <c r="D61" s="541" t="s">
        <v>819</v>
      </c>
      <c r="E61" s="568"/>
      <c r="F61" s="568">
        <v>106395</v>
      </c>
      <c r="G61" s="568">
        <f t="shared" si="11"/>
        <v>106395</v>
      </c>
      <c r="H61" s="568"/>
      <c r="I61" s="568"/>
      <c r="J61" s="568"/>
      <c r="K61" s="650"/>
      <c r="L61" s="211"/>
      <c r="M61" s="69"/>
    </row>
    <row r="62" spans="1:13" ht="15" customHeight="1">
      <c r="A62" s="44"/>
      <c r="B62" s="491"/>
      <c r="C62" s="540">
        <v>4230</v>
      </c>
      <c r="D62" s="491" t="s">
        <v>378</v>
      </c>
      <c r="E62" s="568"/>
      <c r="F62" s="568">
        <v>4212</v>
      </c>
      <c r="G62" s="568">
        <f t="shared" si="11"/>
        <v>4212</v>
      </c>
      <c r="H62" s="568"/>
      <c r="I62" s="568"/>
      <c r="J62" s="568"/>
      <c r="K62" s="650"/>
      <c r="L62" s="211"/>
      <c r="M62" s="69"/>
    </row>
    <row r="63" spans="1:13" ht="15" customHeight="1">
      <c r="A63" s="44"/>
      <c r="B63" s="491"/>
      <c r="C63" s="540">
        <v>4260</v>
      </c>
      <c r="D63" s="541" t="s">
        <v>238</v>
      </c>
      <c r="E63" s="568"/>
      <c r="F63" s="568">
        <v>75758</v>
      </c>
      <c r="G63" s="568">
        <f t="shared" si="11"/>
        <v>75758</v>
      </c>
      <c r="H63" s="568"/>
      <c r="I63" s="568"/>
      <c r="J63" s="568"/>
      <c r="K63" s="650"/>
      <c r="L63" s="211"/>
      <c r="M63" s="69"/>
    </row>
    <row r="64" spans="1:13" ht="15" customHeight="1">
      <c r="A64" s="44"/>
      <c r="B64" s="491"/>
      <c r="C64" s="540">
        <v>4300</v>
      </c>
      <c r="D64" s="491" t="s">
        <v>240</v>
      </c>
      <c r="E64" s="568"/>
      <c r="F64" s="568">
        <v>17827</v>
      </c>
      <c r="G64" s="568">
        <f t="shared" si="11"/>
        <v>17827</v>
      </c>
      <c r="H64" s="568"/>
      <c r="I64" s="568"/>
      <c r="J64" s="568"/>
      <c r="K64" s="650"/>
      <c r="L64" s="211"/>
      <c r="M64" s="69"/>
    </row>
    <row r="65" spans="1:13" ht="21.75" customHeight="1">
      <c r="A65" s="659">
        <v>852</v>
      </c>
      <c r="B65" s="403">
        <v>85204</v>
      </c>
      <c r="C65" s="404"/>
      <c r="D65" s="112" t="s">
        <v>504</v>
      </c>
      <c r="E65" s="566">
        <f>E66+E67</f>
        <v>52522</v>
      </c>
      <c r="F65" s="566">
        <f aca="true" t="shared" si="12" ref="F65:K65">F68+F69+F70+F71+F72</f>
        <v>59828</v>
      </c>
      <c r="G65" s="566">
        <f t="shared" si="12"/>
        <v>59828</v>
      </c>
      <c r="H65" s="566">
        <f t="shared" si="12"/>
        <v>18776</v>
      </c>
      <c r="I65" s="566">
        <f t="shared" si="12"/>
        <v>3137</v>
      </c>
      <c r="J65" s="566">
        <f t="shared" si="12"/>
        <v>7306</v>
      </c>
      <c r="K65" s="649">
        <f t="shared" si="12"/>
        <v>0</v>
      </c>
      <c r="L65" s="208"/>
      <c r="M65" s="68"/>
    </row>
    <row r="66" spans="1:13" ht="20.25" customHeight="1">
      <c r="A66" s="44"/>
      <c r="B66" s="5"/>
      <c r="C66" s="540">
        <v>2310</v>
      </c>
      <c r="D66" s="542" t="s">
        <v>366</v>
      </c>
      <c r="E66" s="568">
        <f>'Z 1'!F118</f>
        <v>32854</v>
      </c>
      <c r="F66" s="568">
        <v>0</v>
      </c>
      <c r="G66" s="568"/>
      <c r="H66" s="568"/>
      <c r="I66" s="568"/>
      <c r="J66" s="568"/>
      <c r="K66" s="650"/>
      <c r="L66" s="211"/>
      <c r="M66" s="69"/>
    </row>
    <row r="67" spans="1:13" ht="21.75" customHeight="1">
      <c r="A67" s="44"/>
      <c r="B67" s="5"/>
      <c r="C67" s="540">
        <v>2320</v>
      </c>
      <c r="D67" s="88" t="s">
        <v>364</v>
      </c>
      <c r="E67" s="568">
        <f>'Z 1'!F119</f>
        <v>19668</v>
      </c>
      <c r="F67" s="568">
        <v>0</v>
      </c>
      <c r="G67" s="568">
        <f aca="true" t="shared" si="13" ref="G67:G72">F67</f>
        <v>0</v>
      </c>
      <c r="H67" s="568"/>
      <c r="I67" s="568"/>
      <c r="J67" s="568">
        <f>G67</f>
        <v>0</v>
      </c>
      <c r="K67" s="650"/>
      <c r="L67" s="211"/>
      <c r="M67" s="69"/>
    </row>
    <row r="68" spans="1:13" ht="22.5" customHeight="1">
      <c r="A68" s="44"/>
      <c r="B68" s="5"/>
      <c r="C68" s="540">
        <v>2320</v>
      </c>
      <c r="D68" s="88" t="s">
        <v>364</v>
      </c>
      <c r="E68" s="568">
        <v>0</v>
      </c>
      <c r="F68" s="568">
        <f>'Z 2 '!D482</f>
        <v>7306</v>
      </c>
      <c r="G68" s="568">
        <f t="shared" si="13"/>
        <v>7306</v>
      </c>
      <c r="H68" s="568"/>
      <c r="I68" s="568"/>
      <c r="J68" s="568">
        <f>G68</f>
        <v>7306</v>
      </c>
      <c r="K68" s="650"/>
      <c r="L68" s="211"/>
      <c r="M68" s="69"/>
    </row>
    <row r="69" spans="1:13" ht="17.25" customHeight="1">
      <c r="A69" s="660"/>
      <c r="B69" s="8"/>
      <c r="C69" s="540">
        <v>3110</v>
      </c>
      <c r="D69" s="541" t="s">
        <v>373</v>
      </c>
      <c r="E69" s="568">
        <v>0</v>
      </c>
      <c r="F69" s="568">
        <v>30609</v>
      </c>
      <c r="G69" s="568">
        <f t="shared" si="13"/>
        <v>30609</v>
      </c>
      <c r="H69" s="568"/>
      <c r="I69" s="568"/>
      <c r="J69" s="568"/>
      <c r="K69" s="650"/>
      <c r="L69" s="209"/>
      <c r="M69" s="69"/>
    </row>
    <row r="70" spans="1:13" ht="17.25" customHeight="1">
      <c r="A70" s="660"/>
      <c r="B70" s="8"/>
      <c r="C70" s="540">
        <v>4110</v>
      </c>
      <c r="D70" s="54" t="s">
        <v>218</v>
      </c>
      <c r="E70" s="568"/>
      <c r="F70" s="568">
        <v>2677</v>
      </c>
      <c r="G70" s="568">
        <f t="shared" si="13"/>
        <v>2677</v>
      </c>
      <c r="H70" s="568"/>
      <c r="I70" s="568">
        <f>G70</f>
        <v>2677</v>
      </c>
      <c r="J70" s="568"/>
      <c r="K70" s="650"/>
      <c r="L70" s="209"/>
      <c r="M70" s="69"/>
    </row>
    <row r="71" spans="1:13" ht="17.25" customHeight="1">
      <c r="A71" s="660"/>
      <c r="B71" s="8"/>
      <c r="C71" s="540">
        <v>4120</v>
      </c>
      <c r="D71" s="55" t="s">
        <v>158</v>
      </c>
      <c r="E71" s="568"/>
      <c r="F71" s="568">
        <v>460</v>
      </c>
      <c r="G71" s="568">
        <f t="shared" si="13"/>
        <v>460</v>
      </c>
      <c r="H71" s="568"/>
      <c r="I71" s="568">
        <f>G71</f>
        <v>460</v>
      </c>
      <c r="J71" s="568"/>
      <c r="K71" s="650"/>
      <c r="L71" s="209"/>
      <c r="M71" s="69"/>
    </row>
    <row r="72" spans="1:13" ht="17.25" customHeight="1">
      <c r="A72" s="660"/>
      <c r="B72" s="8"/>
      <c r="C72" s="540">
        <v>4170</v>
      </c>
      <c r="D72" s="55" t="s">
        <v>694</v>
      </c>
      <c r="E72" s="568"/>
      <c r="F72" s="568">
        <v>18776</v>
      </c>
      <c r="G72" s="568">
        <f t="shared" si="13"/>
        <v>18776</v>
      </c>
      <c r="H72" s="568">
        <f>G72</f>
        <v>18776</v>
      </c>
      <c r="I72" s="568"/>
      <c r="J72" s="568"/>
      <c r="K72" s="650"/>
      <c r="L72" s="209"/>
      <c r="M72" s="69"/>
    </row>
    <row r="73" spans="1:13" ht="24.75" customHeight="1">
      <c r="A73" s="659">
        <v>853</v>
      </c>
      <c r="B73" s="403">
        <v>85311</v>
      </c>
      <c r="C73" s="404"/>
      <c r="D73" s="112" t="s">
        <v>336</v>
      </c>
      <c r="E73" s="566">
        <f>E74</f>
        <v>0</v>
      </c>
      <c r="F73" s="566">
        <f aca="true" t="shared" si="14" ref="F73:K73">F74</f>
        <v>41426</v>
      </c>
      <c r="G73" s="566">
        <f t="shared" si="14"/>
        <v>41426</v>
      </c>
      <c r="H73" s="566">
        <f t="shared" si="14"/>
        <v>0</v>
      </c>
      <c r="I73" s="566">
        <f t="shared" si="14"/>
        <v>0</v>
      </c>
      <c r="J73" s="566">
        <f t="shared" si="14"/>
        <v>41426</v>
      </c>
      <c r="K73" s="649">
        <f t="shared" si="14"/>
        <v>0</v>
      </c>
      <c r="L73" s="208"/>
      <c r="M73" s="69"/>
    </row>
    <row r="74" spans="1:13" ht="23.25" customHeight="1">
      <c r="A74" s="660"/>
      <c r="B74" s="8"/>
      <c r="C74" s="200" t="s">
        <v>864</v>
      </c>
      <c r="D74" s="59" t="s">
        <v>951</v>
      </c>
      <c r="E74" s="568">
        <v>0</v>
      </c>
      <c r="F74" s="568">
        <f>'Z 2 '!D521</f>
        <v>41426</v>
      </c>
      <c r="G74" s="568">
        <f>F74</f>
        <v>41426</v>
      </c>
      <c r="H74" s="568"/>
      <c r="I74" s="568"/>
      <c r="J74" s="568">
        <f>G74</f>
        <v>41426</v>
      </c>
      <c r="K74" s="650"/>
      <c r="L74" s="209"/>
      <c r="M74" s="69"/>
    </row>
    <row r="75" spans="1:13" ht="25.5" customHeight="1">
      <c r="A75" s="659">
        <v>921</v>
      </c>
      <c r="B75" s="403">
        <v>92116</v>
      </c>
      <c r="C75" s="404"/>
      <c r="D75" s="112" t="s">
        <v>508</v>
      </c>
      <c r="E75" s="566">
        <v>0</v>
      </c>
      <c r="F75" s="566">
        <f aca="true" t="shared" si="15" ref="F75:K75">F76</f>
        <v>33000</v>
      </c>
      <c r="G75" s="566">
        <f t="shared" si="15"/>
        <v>33000</v>
      </c>
      <c r="H75" s="566">
        <f t="shared" si="15"/>
        <v>0</v>
      </c>
      <c r="I75" s="566">
        <f t="shared" si="15"/>
        <v>0</v>
      </c>
      <c r="J75" s="566">
        <f t="shared" si="15"/>
        <v>33000</v>
      </c>
      <c r="K75" s="649">
        <f t="shared" si="15"/>
        <v>0</v>
      </c>
      <c r="L75" s="208"/>
      <c r="M75" s="69"/>
    </row>
    <row r="76" spans="1:13" ht="15.75" customHeight="1">
      <c r="A76" s="44"/>
      <c r="B76" s="5"/>
      <c r="C76" s="540">
        <v>2310</v>
      </c>
      <c r="D76" s="54" t="s">
        <v>367</v>
      </c>
      <c r="E76" s="568">
        <v>0</v>
      </c>
      <c r="F76" s="568">
        <f>'Z 2 '!D649</f>
        <v>33000</v>
      </c>
      <c r="G76" s="568">
        <f>F76</f>
        <v>33000</v>
      </c>
      <c r="H76" s="568"/>
      <c r="I76" s="568"/>
      <c r="J76" s="568">
        <f>G76</f>
        <v>33000</v>
      </c>
      <c r="K76" s="650"/>
      <c r="L76" s="211"/>
      <c r="M76" s="69"/>
    </row>
    <row r="77" spans="1:13" ht="21" customHeight="1" thickBot="1">
      <c r="A77" s="661"/>
      <c r="B77" s="662"/>
      <c r="C77" s="663"/>
      <c r="D77" s="664" t="s">
        <v>684</v>
      </c>
      <c r="E77" s="665">
        <f>E8</f>
        <v>3331574</v>
      </c>
      <c r="F77" s="665">
        <f aca="true" t="shared" si="16" ref="F77:K77">F8</f>
        <v>3560951</v>
      </c>
      <c r="G77" s="665">
        <f t="shared" si="16"/>
        <v>684886</v>
      </c>
      <c r="H77" s="665">
        <f t="shared" si="16"/>
        <v>23628</v>
      </c>
      <c r="I77" s="665">
        <f t="shared" si="16"/>
        <v>3435</v>
      </c>
      <c r="J77" s="665">
        <f t="shared" si="16"/>
        <v>215396</v>
      </c>
      <c r="K77" s="666">
        <f t="shared" si="16"/>
        <v>2876065</v>
      </c>
      <c r="L77" s="208"/>
      <c r="M77" s="208"/>
    </row>
    <row r="78" spans="12:13" ht="10.5" customHeight="1" hidden="1">
      <c r="L78" s="69"/>
      <c r="M78" s="69"/>
    </row>
    <row r="79" spans="1:13" ht="15" customHeight="1">
      <c r="A79" s="695" t="s">
        <v>92</v>
      </c>
      <c r="B79" s="695"/>
      <c r="C79" s="695"/>
      <c r="D79" s="695"/>
      <c r="E79" s="695"/>
      <c r="F79" s="695"/>
      <c r="G79" s="695"/>
      <c r="H79" s="695"/>
      <c r="I79" s="695"/>
      <c r="J79" s="695"/>
      <c r="K79" s="695"/>
      <c r="L79" s="212"/>
      <c r="M79" s="69"/>
    </row>
    <row r="80" spans="1:13" ht="15" customHeight="1">
      <c r="A80" s="31"/>
      <c r="B80" s="31"/>
      <c r="C80" s="31"/>
      <c r="D80" s="31" t="s">
        <v>337</v>
      </c>
      <c r="E80" s="31"/>
      <c r="F80" s="31"/>
      <c r="G80" s="31"/>
      <c r="H80" s="31"/>
      <c r="I80" s="52"/>
      <c r="J80" s="52"/>
      <c r="K80" s="52"/>
      <c r="L80" s="213"/>
      <c r="M80" s="69"/>
    </row>
    <row r="81" spans="1:13" ht="7.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213"/>
      <c r="M81" s="69"/>
    </row>
    <row r="82" spans="1:12" ht="14.25" customHeight="1">
      <c r="A82" s="31"/>
      <c r="B82" s="31"/>
      <c r="C82" s="31"/>
      <c r="D82" s="31"/>
      <c r="E82" s="31"/>
      <c r="F82" s="31"/>
      <c r="G82" s="31"/>
      <c r="H82" s="31"/>
      <c r="I82" s="691"/>
      <c r="J82" s="691"/>
      <c r="K82" s="31"/>
      <c r="L82" s="31"/>
    </row>
    <row r="83" spans="1:12" ht="11.2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3.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8" customHeight="1">
      <c r="A87" s="895"/>
      <c r="B87" s="896"/>
      <c r="C87" s="896"/>
      <c r="D87" s="896"/>
      <c r="E87" s="896"/>
      <c r="F87" s="896"/>
      <c r="G87" s="896"/>
      <c r="H87" s="896"/>
      <c r="I87" s="896"/>
      <c r="J87" s="896"/>
      <c r="K87" s="896"/>
      <c r="L87" s="169"/>
    </row>
    <row r="88" spans="1:12" ht="14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4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5" customHeight="1">
      <c r="A90" s="13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3.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24.75" customHeight="1">
      <c r="A95" s="897"/>
      <c r="B95" s="897"/>
      <c r="C95" s="897"/>
      <c r="D95" s="897"/>
      <c r="E95" s="897"/>
      <c r="F95" s="897"/>
      <c r="G95" s="897"/>
      <c r="H95" s="897"/>
      <c r="I95" s="897"/>
      <c r="J95" s="897"/>
      <c r="K95" s="897"/>
      <c r="L95" s="170"/>
    </row>
    <row r="96" spans="1:12" ht="54.75" customHeight="1">
      <c r="A96" s="897"/>
      <c r="B96" s="897"/>
      <c r="C96" s="897"/>
      <c r="D96" s="897"/>
      <c r="E96" s="897"/>
      <c r="F96" s="897"/>
      <c r="G96" s="897"/>
      <c r="H96" s="897"/>
      <c r="I96" s="897"/>
      <c r="J96" s="897"/>
      <c r="K96" s="897"/>
      <c r="L96" s="170"/>
    </row>
    <row r="97" spans="1:12" ht="18" customHeight="1" hidden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15.75" customHeight="1" hidden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47.25" customHeight="1">
      <c r="A100" s="902"/>
      <c r="B100" s="902"/>
      <c r="C100" s="902"/>
      <c r="D100" s="902"/>
      <c r="E100" s="902"/>
      <c r="F100" s="902"/>
      <c r="G100" s="902"/>
      <c r="H100" s="902"/>
      <c r="I100" s="902"/>
      <c r="J100" s="902"/>
      <c r="K100" s="902"/>
      <c r="L100" s="171"/>
    </row>
    <row r="101" spans="1:12" ht="26.25" customHeight="1">
      <c r="A101" s="897"/>
      <c r="B101" s="897"/>
      <c r="C101" s="897"/>
      <c r="D101" s="897"/>
      <c r="E101" s="897"/>
      <c r="F101" s="897"/>
      <c r="G101" s="897"/>
      <c r="H101" s="897"/>
      <c r="I101" s="897"/>
      <c r="J101" s="897"/>
      <c r="K101" s="897"/>
      <c r="L101" s="170"/>
    </row>
    <row r="102" spans="1:12" ht="16.5" customHeight="1">
      <c r="A102" s="13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15" customHeight="1">
      <c r="A103" s="897"/>
      <c r="B103" s="897"/>
      <c r="C103" s="897"/>
      <c r="D103" s="897"/>
      <c r="E103" s="897"/>
      <c r="F103" s="897"/>
      <c r="G103" s="897"/>
      <c r="H103" s="897"/>
      <c r="I103" s="897"/>
      <c r="J103" s="897"/>
      <c r="K103" s="897"/>
      <c r="L103" s="170"/>
    </row>
    <row r="104" spans="1:12" ht="37.5" customHeight="1">
      <c r="A104" s="897"/>
      <c r="B104" s="897"/>
      <c r="C104" s="897"/>
      <c r="D104" s="897"/>
      <c r="E104" s="897"/>
      <c r="F104" s="897"/>
      <c r="G104" s="897"/>
      <c r="H104" s="897"/>
      <c r="I104" s="897"/>
      <c r="J104" s="897"/>
      <c r="K104" s="897"/>
      <c r="L104" s="170"/>
    </row>
    <row r="105" spans="1:12" ht="27.75" customHeight="1">
      <c r="A105" s="897"/>
      <c r="B105" s="897"/>
      <c r="C105" s="897"/>
      <c r="D105" s="897"/>
      <c r="E105" s="897"/>
      <c r="F105" s="897"/>
      <c r="G105" s="897"/>
      <c r="H105" s="897"/>
      <c r="I105" s="897"/>
      <c r="J105" s="897"/>
      <c r="K105" s="897"/>
      <c r="L105" s="170"/>
    </row>
    <row r="106" spans="1:12" ht="27.75" customHeight="1">
      <c r="A106" s="897"/>
      <c r="B106" s="897"/>
      <c r="C106" s="897"/>
      <c r="D106" s="897"/>
      <c r="E106" s="897"/>
      <c r="F106" s="897"/>
      <c r="G106" s="897"/>
      <c r="H106" s="897"/>
      <c r="I106" s="897"/>
      <c r="J106" s="897"/>
      <c r="K106" s="897"/>
      <c r="L106" s="170"/>
    </row>
    <row r="107" spans="1:12" ht="12.75">
      <c r="A107" s="895"/>
      <c r="B107" s="896"/>
      <c r="C107" s="896"/>
      <c r="D107" s="896"/>
      <c r="E107" s="896"/>
      <c r="F107" s="896"/>
      <c r="G107" s="896"/>
      <c r="H107" s="896"/>
      <c r="I107" s="896"/>
      <c r="J107" s="896"/>
      <c r="K107" s="896"/>
      <c r="L107" s="169"/>
    </row>
    <row r="108" spans="1:12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29.25" customHeight="1">
      <c r="A112" s="31"/>
      <c r="B112" s="31"/>
      <c r="C112" s="31"/>
      <c r="D112" s="901"/>
      <c r="E112" s="901"/>
      <c r="F112" s="901"/>
      <c r="G112" s="901"/>
      <c r="H112" s="901"/>
      <c r="I112" s="901"/>
      <c r="J112" s="901"/>
      <c r="K112" s="901"/>
      <c r="L112" s="168"/>
    </row>
  </sheetData>
  <mergeCells count="23">
    <mergeCell ref="D112:K112"/>
    <mergeCell ref="A107:K107"/>
    <mergeCell ref="A103:K103"/>
    <mergeCell ref="A100:K100"/>
    <mergeCell ref="A101:K101"/>
    <mergeCell ref="A105:K105"/>
    <mergeCell ref="A106:K106"/>
    <mergeCell ref="A104:K104"/>
    <mergeCell ref="A87:K87"/>
    <mergeCell ref="A96:K96"/>
    <mergeCell ref="A95:K95"/>
    <mergeCell ref="D4:D6"/>
    <mergeCell ref="E4:E6"/>
    <mergeCell ref="K5:K6"/>
    <mergeCell ref="A79:K79"/>
    <mergeCell ref="I82:J82"/>
    <mergeCell ref="C1:K1"/>
    <mergeCell ref="A2:K2"/>
    <mergeCell ref="A4:C5"/>
    <mergeCell ref="F4:F6"/>
    <mergeCell ref="G5:G6"/>
    <mergeCell ref="H5:J5"/>
    <mergeCell ref="G4:K4"/>
  </mergeCells>
  <printOptions/>
  <pageMargins left="0.5905511811023623" right="0.5905511811023623" top="0.3937007874015748" bottom="0.5118110236220472" header="0.5118110236220472" footer="0.5118110236220472"/>
  <pageSetup horizontalDpi="360" verticalDpi="360" orientation="landscape" paperSize="9" scale="87" r:id="rId1"/>
  <headerFooter alignWithMargins="0">
    <oddFooter>&amp;CStrona &amp;P</oddFooter>
  </headerFooter>
  <rowBreaks count="1" manualBreakCount="1">
    <brk id="5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B2">
      <selection activeCell="G2" sqref="G2:K2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9" width="11.25390625" style="0" customWidth="1"/>
    <col min="10" max="10" width="10.625" style="0" customWidth="1"/>
    <col min="11" max="11" width="16.125" style="0" customWidth="1"/>
  </cols>
  <sheetData>
    <row r="2" spans="7:14" ht="12.75">
      <c r="G2" s="808" t="s">
        <v>2</v>
      </c>
      <c r="H2" s="808"/>
      <c r="I2" s="808"/>
      <c r="J2" s="808"/>
      <c r="K2" s="808"/>
      <c r="L2" s="545"/>
      <c r="M2" s="545"/>
      <c r="N2" s="545"/>
    </row>
    <row r="4" spans="1:15" ht="28.5" customHeight="1">
      <c r="A4" s="917" t="s">
        <v>16</v>
      </c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643"/>
      <c r="M4" s="643"/>
      <c r="N4" s="643"/>
      <c r="O4" s="643"/>
    </row>
    <row r="5" ht="25.5" customHeight="1" thickBot="1"/>
    <row r="6" spans="1:11" ht="19.5" customHeight="1">
      <c r="A6" s="912" t="s">
        <v>870</v>
      </c>
      <c r="B6" s="908" t="s">
        <v>698</v>
      </c>
      <c r="C6" s="907" t="s">
        <v>871</v>
      </c>
      <c r="D6" s="908" t="s">
        <v>704</v>
      </c>
      <c r="E6" s="908"/>
      <c r="F6" s="908"/>
      <c r="G6" s="908"/>
      <c r="H6" s="908" t="s">
        <v>466</v>
      </c>
      <c r="I6" s="908"/>
      <c r="J6" s="907" t="s">
        <v>872</v>
      </c>
      <c r="K6" s="915" t="s">
        <v>873</v>
      </c>
    </row>
    <row r="7" spans="1:11" ht="12.75">
      <c r="A7" s="913"/>
      <c r="B7" s="905"/>
      <c r="C7" s="906"/>
      <c r="D7" s="909" t="s">
        <v>874</v>
      </c>
      <c r="E7" s="905" t="s">
        <v>507</v>
      </c>
      <c r="F7" s="905"/>
      <c r="G7" s="905"/>
      <c r="H7" s="905" t="s">
        <v>874</v>
      </c>
      <c r="I7" s="906" t="s">
        <v>877</v>
      </c>
      <c r="J7" s="906"/>
      <c r="K7" s="916"/>
    </row>
    <row r="8" spans="1:11" ht="12.75">
      <c r="A8" s="913"/>
      <c r="B8" s="905"/>
      <c r="C8" s="906"/>
      <c r="D8" s="910"/>
      <c r="E8" s="906" t="s">
        <v>875</v>
      </c>
      <c r="F8" s="905" t="s">
        <v>507</v>
      </c>
      <c r="G8" s="905"/>
      <c r="H8" s="905"/>
      <c r="I8" s="906"/>
      <c r="J8" s="906"/>
      <c r="K8" s="916"/>
    </row>
    <row r="9" spans="1:11" ht="18.75" customHeight="1">
      <c r="A9" s="914"/>
      <c r="B9" s="905"/>
      <c r="C9" s="906"/>
      <c r="D9" s="911"/>
      <c r="E9" s="906"/>
      <c r="F9" s="548" t="s">
        <v>878</v>
      </c>
      <c r="G9" s="547" t="s">
        <v>876</v>
      </c>
      <c r="H9" s="905"/>
      <c r="I9" s="906"/>
      <c r="J9" s="906"/>
      <c r="K9" s="916"/>
    </row>
    <row r="10" spans="1:11" ht="12.75">
      <c r="A10" s="551" t="s">
        <v>521</v>
      </c>
      <c r="B10" s="546" t="s">
        <v>522</v>
      </c>
      <c r="C10" s="546" t="s">
        <v>524</v>
      </c>
      <c r="D10" s="546" t="s">
        <v>526</v>
      </c>
      <c r="E10" s="546" t="s">
        <v>528</v>
      </c>
      <c r="F10" s="546" t="s">
        <v>552</v>
      </c>
      <c r="G10" s="546" t="s">
        <v>553</v>
      </c>
      <c r="H10" s="546" t="s">
        <v>540</v>
      </c>
      <c r="I10" s="546" t="s">
        <v>598</v>
      </c>
      <c r="J10" s="546" t="s">
        <v>592</v>
      </c>
      <c r="K10" s="552" t="s">
        <v>783</v>
      </c>
    </row>
    <row r="11" spans="1:11" ht="18.75" customHeight="1">
      <c r="A11" s="553" t="s">
        <v>513</v>
      </c>
      <c r="B11" s="562" t="s">
        <v>879</v>
      </c>
      <c r="C11" s="554">
        <f>C13</f>
        <v>8200</v>
      </c>
      <c r="D11" s="554">
        <f aca="true" t="shared" si="0" ref="D11:K11">D13</f>
        <v>414542</v>
      </c>
      <c r="E11" s="554">
        <f t="shared" si="0"/>
        <v>0</v>
      </c>
      <c r="F11" s="554">
        <f t="shared" si="0"/>
        <v>0</v>
      </c>
      <c r="G11" s="554">
        <f t="shared" si="0"/>
        <v>0</v>
      </c>
      <c r="H11" s="554">
        <f t="shared" si="0"/>
        <v>422742</v>
      </c>
      <c r="I11" s="554">
        <f t="shared" si="0"/>
        <v>0</v>
      </c>
      <c r="J11" s="554">
        <f t="shared" si="0"/>
        <v>0</v>
      </c>
      <c r="K11" s="555">
        <f t="shared" si="0"/>
        <v>0</v>
      </c>
    </row>
    <row r="12" spans="1:11" ht="15" customHeight="1">
      <c r="A12" s="284"/>
      <c r="B12" s="491" t="s">
        <v>439</v>
      </c>
      <c r="C12" s="550"/>
      <c r="D12" s="550"/>
      <c r="E12" s="550"/>
      <c r="F12" s="550"/>
      <c r="G12" s="550"/>
      <c r="H12" s="550"/>
      <c r="I12" s="550"/>
      <c r="J12" s="550"/>
      <c r="K12" s="293"/>
    </row>
    <row r="13" spans="1:11" ht="49.5" customHeight="1">
      <c r="A13" s="284"/>
      <c r="B13" s="273" t="s">
        <v>880</v>
      </c>
      <c r="C13" s="550">
        <v>8200</v>
      </c>
      <c r="D13" s="550">
        <v>414542</v>
      </c>
      <c r="E13" s="550"/>
      <c r="F13" s="550"/>
      <c r="G13" s="550"/>
      <c r="H13" s="550">
        <v>422742</v>
      </c>
      <c r="I13" s="550"/>
      <c r="J13" s="550">
        <f>C13+D13-H13</f>
        <v>0</v>
      </c>
      <c r="K13" s="293"/>
    </row>
    <row r="14" spans="1:11" ht="42" customHeight="1">
      <c r="A14" s="553" t="s">
        <v>515</v>
      </c>
      <c r="B14" s="561" t="s">
        <v>881</v>
      </c>
      <c r="C14" s="554">
        <f>C16+C17+C18+C19+C20</f>
        <v>0</v>
      </c>
      <c r="D14" s="554">
        <f aca="true" t="shared" si="1" ref="D14:K14">D16+D17+D18+D19+D20</f>
        <v>289510</v>
      </c>
      <c r="E14" s="554">
        <f t="shared" si="1"/>
        <v>0</v>
      </c>
      <c r="F14" s="554">
        <f t="shared" si="1"/>
        <v>0</v>
      </c>
      <c r="G14" s="554">
        <f t="shared" si="1"/>
        <v>0</v>
      </c>
      <c r="H14" s="554">
        <f t="shared" si="1"/>
        <v>289510</v>
      </c>
      <c r="I14" s="554">
        <f t="shared" si="1"/>
        <v>0</v>
      </c>
      <c r="J14" s="554">
        <f t="shared" si="1"/>
        <v>0</v>
      </c>
      <c r="K14" s="555">
        <f t="shared" si="1"/>
        <v>0</v>
      </c>
    </row>
    <row r="15" spans="1:11" ht="12.75">
      <c r="A15" s="284"/>
      <c r="B15" s="491" t="s">
        <v>439</v>
      </c>
      <c r="C15" s="550"/>
      <c r="D15" s="550"/>
      <c r="E15" s="550"/>
      <c r="F15" s="550"/>
      <c r="G15" s="550"/>
      <c r="H15" s="550"/>
      <c r="I15" s="550"/>
      <c r="J15" s="550">
        <f aca="true" t="shared" si="2" ref="J15:J20">C15+D15-H15</f>
        <v>0</v>
      </c>
      <c r="K15" s="293"/>
    </row>
    <row r="16" spans="1:11" ht="24">
      <c r="A16" s="284"/>
      <c r="B16" s="273" t="s">
        <v>882</v>
      </c>
      <c r="C16" s="550">
        <v>0</v>
      </c>
      <c r="D16" s="550">
        <v>97620</v>
      </c>
      <c r="E16" s="550"/>
      <c r="F16" s="550"/>
      <c r="G16" s="550"/>
      <c r="H16" s="550">
        <v>97620</v>
      </c>
      <c r="I16" s="550"/>
      <c r="J16" s="550">
        <f t="shared" si="2"/>
        <v>0</v>
      </c>
      <c r="K16" s="293"/>
    </row>
    <row r="17" spans="1:11" ht="24">
      <c r="A17" s="284"/>
      <c r="B17" s="273" t="s">
        <v>883</v>
      </c>
      <c r="C17" s="550">
        <v>0</v>
      </c>
      <c r="D17" s="550">
        <v>84300</v>
      </c>
      <c r="E17" s="550"/>
      <c r="F17" s="550"/>
      <c r="G17" s="550"/>
      <c r="H17" s="550">
        <v>84300</v>
      </c>
      <c r="I17" s="550"/>
      <c r="J17" s="550">
        <f t="shared" si="2"/>
        <v>0</v>
      </c>
      <c r="K17" s="293"/>
    </row>
    <row r="18" spans="1:11" ht="27" customHeight="1">
      <c r="A18" s="284"/>
      <c r="B18" s="273" t="s">
        <v>884</v>
      </c>
      <c r="C18" s="550">
        <v>0</v>
      </c>
      <c r="D18" s="550">
        <v>5540</v>
      </c>
      <c r="E18" s="550"/>
      <c r="F18" s="550"/>
      <c r="G18" s="550"/>
      <c r="H18" s="550">
        <v>5540</v>
      </c>
      <c r="I18" s="550"/>
      <c r="J18" s="550">
        <f t="shared" si="2"/>
        <v>0</v>
      </c>
      <c r="K18" s="293"/>
    </row>
    <row r="19" spans="1:11" ht="24">
      <c r="A19" s="284"/>
      <c r="B19" s="273" t="s">
        <v>885</v>
      </c>
      <c r="C19" s="550">
        <v>0</v>
      </c>
      <c r="D19" s="550">
        <v>2050</v>
      </c>
      <c r="E19" s="550"/>
      <c r="F19" s="550"/>
      <c r="G19" s="550"/>
      <c r="H19" s="550">
        <v>2050</v>
      </c>
      <c r="I19" s="550"/>
      <c r="J19" s="550">
        <f t="shared" si="2"/>
        <v>0</v>
      </c>
      <c r="K19" s="293"/>
    </row>
    <row r="20" spans="1:11" ht="24.75" thickBot="1">
      <c r="A20" s="556"/>
      <c r="B20" s="378" t="s">
        <v>886</v>
      </c>
      <c r="C20" s="557">
        <v>0</v>
      </c>
      <c r="D20" s="557">
        <v>100000</v>
      </c>
      <c r="E20" s="557"/>
      <c r="F20" s="557"/>
      <c r="G20" s="557"/>
      <c r="H20" s="557">
        <v>100000</v>
      </c>
      <c r="I20" s="557"/>
      <c r="J20" s="557">
        <f t="shared" si="2"/>
        <v>0</v>
      </c>
      <c r="K20" s="558"/>
    </row>
    <row r="21" spans="1:11" ht="20.25" customHeight="1" thickBot="1">
      <c r="A21" s="903" t="s">
        <v>438</v>
      </c>
      <c r="B21" s="904"/>
      <c r="C21" s="559">
        <f>C11+C14</f>
        <v>8200</v>
      </c>
      <c r="D21" s="559">
        <f aca="true" t="shared" si="3" ref="D21:K21">D11+D14</f>
        <v>704052</v>
      </c>
      <c r="E21" s="559">
        <f t="shared" si="3"/>
        <v>0</v>
      </c>
      <c r="F21" s="559">
        <f t="shared" si="3"/>
        <v>0</v>
      </c>
      <c r="G21" s="559">
        <f t="shared" si="3"/>
        <v>0</v>
      </c>
      <c r="H21" s="559">
        <f t="shared" si="3"/>
        <v>712252</v>
      </c>
      <c r="I21" s="559">
        <f t="shared" si="3"/>
        <v>0</v>
      </c>
      <c r="J21" s="559">
        <f t="shared" si="3"/>
        <v>0</v>
      </c>
      <c r="K21" s="560">
        <f t="shared" si="3"/>
        <v>0</v>
      </c>
    </row>
    <row r="22" spans="3:11" ht="12.75">
      <c r="C22" s="549"/>
      <c r="D22" s="549"/>
      <c r="E22" s="549"/>
      <c r="F22" s="549"/>
      <c r="G22" s="549"/>
      <c r="H22" s="549"/>
      <c r="I22" s="549"/>
      <c r="J22" s="549"/>
      <c r="K22" s="549"/>
    </row>
    <row r="23" spans="8:10" ht="12.75">
      <c r="H23" s="808"/>
      <c r="I23" s="808"/>
      <c r="J23" s="808"/>
    </row>
    <row r="24" spans="8:10" ht="12.75">
      <c r="H24" s="222"/>
      <c r="I24" s="222"/>
      <c r="J24" s="222"/>
    </row>
    <row r="25" spans="8:10" ht="12.75">
      <c r="H25" s="808"/>
      <c r="I25" s="808"/>
      <c r="J25" s="808"/>
    </row>
  </sheetData>
  <mergeCells count="18">
    <mergeCell ref="A6:A9"/>
    <mergeCell ref="J6:J9"/>
    <mergeCell ref="K6:K9"/>
    <mergeCell ref="A4:K4"/>
    <mergeCell ref="E8:E9"/>
    <mergeCell ref="F8:G8"/>
    <mergeCell ref="D6:G6"/>
    <mergeCell ref="H6:I6"/>
    <mergeCell ref="G2:K2"/>
    <mergeCell ref="A21:B21"/>
    <mergeCell ref="H23:J23"/>
    <mergeCell ref="H25:J25"/>
    <mergeCell ref="H7:H9"/>
    <mergeCell ref="I7:I9"/>
    <mergeCell ref="C6:C9"/>
    <mergeCell ref="B6:B9"/>
    <mergeCell ref="D7:D9"/>
    <mergeCell ref="E7:G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E1" sqref="E1:F1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7.875" style="0" customWidth="1"/>
    <col min="7" max="7" width="9.625" style="0" bestFit="1" customWidth="1"/>
  </cols>
  <sheetData>
    <row r="1" spans="5:6" ht="17.25" customHeight="1">
      <c r="E1" s="695" t="s">
        <v>1</v>
      </c>
      <c r="F1" s="695"/>
    </row>
    <row r="2" spans="1:6" ht="74.25" customHeight="1" thickBot="1">
      <c r="A2" s="918" t="s">
        <v>70</v>
      </c>
      <c r="B2" s="918"/>
      <c r="C2" s="918"/>
      <c r="D2" s="918"/>
      <c r="E2" s="918"/>
      <c r="F2" s="918"/>
    </row>
    <row r="3" spans="1:6" ht="24.75" customHeight="1">
      <c r="A3" s="214" t="s">
        <v>510</v>
      </c>
      <c r="B3" s="215" t="s">
        <v>468</v>
      </c>
      <c r="C3" s="216" t="s">
        <v>469</v>
      </c>
      <c r="D3" s="215" t="s">
        <v>797</v>
      </c>
      <c r="E3" s="215" t="s">
        <v>71</v>
      </c>
      <c r="F3" s="217" t="s">
        <v>750</v>
      </c>
    </row>
    <row r="4" spans="1:6" ht="10.5" customHeight="1">
      <c r="A4" s="340">
        <v>1</v>
      </c>
      <c r="B4" s="341">
        <v>2</v>
      </c>
      <c r="C4" s="341">
        <v>3</v>
      </c>
      <c r="D4" s="341">
        <v>4</v>
      </c>
      <c r="E4" s="341">
        <v>5</v>
      </c>
      <c r="F4" s="342">
        <v>6</v>
      </c>
    </row>
    <row r="5" spans="1:7" ht="18.75" customHeight="1">
      <c r="A5" s="81" t="s">
        <v>521</v>
      </c>
      <c r="B5" s="81">
        <v>801</v>
      </c>
      <c r="C5" s="81"/>
      <c r="D5" s="81"/>
      <c r="E5" s="104" t="s">
        <v>649</v>
      </c>
      <c r="F5" s="496">
        <f>F6+F7+F9+F10+F17+F21</f>
        <v>1984483</v>
      </c>
      <c r="G5" s="42"/>
    </row>
    <row r="6" spans="1:7" ht="25.5" customHeight="1">
      <c r="A6" s="55"/>
      <c r="B6" s="362"/>
      <c r="C6" s="362">
        <v>80102</v>
      </c>
      <c r="D6" s="362">
        <v>2540</v>
      </c>
      <c r="E6" s="363" t="s">
        <v>74</v>
      </c>
      <c r="F6" s="492">
        <v>661890</v>
      </c>
      <c r="G6" s="42"/>
    </row>
    <row r="7" spans="1:6" ht="21" customHeight="1">
      <c r="A7" s="55"/>
      <c r="B7" s="362"/>
      <c r="C7" s="362">
        <v>80105</v>
      </c>
      <c r="D7" s="362">
        <v>2540</v>
      </c>
      <c r="E7" s="363" t="s">
        <v>75</v>
      </c>
      <c r="F7" s="492">
        <v>300505</v>
      </c>
    </row>
    <row r="8" spans="1:6" ht="12.75" hidden="1">
      <c r="A8" s="55"/>
      <c r="B8" s="362"/>
      <c r="C8" s="362"/>
      <c r="D8" s="362"/>
      <c r="E8" s="363" t="s">
        <v>751</v>
      </c>
      <c r="F8" s="492">
        <v>0</v>
      </c>
    </row>
    <row r="9" spans="1:6" ht="21" customHeight="1">
      <c r="A9" s="491"/>
      <c r="B9" s="362"/>
      <c r="C9" s="362">
        <v>80111</v>
      </c>
      <c r="D9" s="362">
        <v>2540</v>
      </c>
      <c r="E9" s="363" t="s">
        <v>76</v>
      </c>
      <c r="F9" s="492">
        <v>199750</v>
      </c>
    </row>
    <row r="10" spans="1:6" ht="21" customHeight="1">
      <c r="A10" s="491"/>
      <c r="B10" s="362"/>
      <c r="C10" s="362">
        <v>80120</v>
      </c>
      <c r="D10" s="362">
        <v>2540</v>
      </c>
      <c r="E10" s="363" t="s">
        <v>77</v>
      </c>
      <c r="F10" s="492">
        <f>F11+F14+F15+F16</f>
        <v>302035</v>
      </c>
    </row>
    <row r="11" spans="1:6" ht="16.5" customHeight="1">
      <c r="A11" s="491"/>
      <c r="B11" s="362"/>
      <c r="C11" s="362"/>
      <c r="D11" s="362"/>
      <c r="E11" s="363" t="s">
        <v>78</v>
      </c>
      <c r="F11" s="492">
        <v>46673</v>
      </c>
    </row>
    <row r="12" spans="1:6" ht="12.75" hidden="1">
      <c r="A12" s="491"/>
      <c r="B12" s="362"/>
      <c r="C12" s="362"/>
      <c r="D12" s="362"/>
      <c r="E12" s="363"/>
      <c r="F12" s="492"/>
    </row>
    <row r="13" spans="1:6" ht="24" customHeight="1" hidden="1">
      <c r="A13" s="491"/>
      <c r="B13" s="362"/>
      <c r="C13" s="362"/>
      <c r="D13" s="362"/>
      <c r="E13" s="363"/>
      <c r="F13" s="492"/>
    </row>
    <row r="14" spans="1:7" ht="17.25" customHeight="1">
      <c r="A14" s="491"/>
      <c r="B14" s="362"/>
      <c r="C14" s="362"/>
      <c r="D14" s="362"/>
      <c r="E14" s="363" t="s">
        <v>793</v>
      </c>
      <c r="F14" s="492">
        <v>225362</v>
      </c>
      <c r="G14" s="42"/>
    </row>
    <row r="15" spans="1:6" ht="16.5" customHeight="1">
      <c r="A15" s="491"/>
      <c r="B15" s="362"/>
      <c r="C15" s="362"/>
      <c r="D15" s="362"/>
      <c r="E15" s="363" t="s">
        <v>79</v>
      </c>
      <c r="F15" s="492">
        <v>8001</v>
      </c>
    </row>
    <row r="16" spans="1:6" ht="16.5" customHeight="1">
      <c r="A16" s="491"/>
      <c r="B16" s="362"/>
      <c r="C16" s="362"/>
      <c r="D16" s="362"/>
      <c r="E16" s="363" t="s">
        <v>80</v>
      </c>
      <c r="F16" s="492">
        <v>21999</v>
      </c>
    </row>
    <row r="17" spans="1:6" ht="17.25" customHeight="1">
      <c r="A17" s="491"/>
      <c r="B17" s="362"/>
      <c r="C17" s="362">
        <v>80130</v>
      </c>
      <c r="D17" s="362">
        <v>2540</v>
      </c>
      <c r="E17" s="363" t="s">
        <v>81</v>
      </c>
      <c r="F17" s="492">
        <f>F18+F20</f>
        <v>165717</v>
      </c>
    </row>
    <row r="18" spans="1:6" ht="16.5" customHeight="1">
      <c r="A18" s="491"/>
      <c r="B18" s="362"/>
      <c r="C18" s="362"/>
      <c r="D18" s="362"/>
      <c r="E18" s="363" t="s">
        <v>78</v>
      </c>
      <c r="F18" s="492">
        <v>20629</v>
      </c>
    </row>
    <row r="19" spans="1:6" ht="12.75" hidden="1">
      <c r="A19" s="55"/>
      <c r="B19" s="362"/>
      <c r="C19" s="362"/>
      <c r="D19" s="362"/>
      <c r="E19" s="363"/>
      <c r="F19" s="492"/>
    </row>
    <row r="20" spans="1:6" ht="18" customHeight="1">
      <c r="A20" s="490"/>
      <c r="B20" s="362"/>
      <c r="C20" s="362"/>
      <c r="D20" s="362"/>
      <c r="E20" s="363" t="s">
        <v>793</v>
      </c>
      <c r="F20" s="492">
        <v>145088</v>
      </c>
    </row>
    <row r="21" spans="1:6" ht="26.25" customHeight="1">
      <c r="A21" s="490"/>
      <c r="B21" s="362"/>
      <c r="C21" s="362">
        <v>80134</v>
      </c>
      <c r="D21" s="362">
        <v>2540</v>
      </c>
      <c r="E21" s="363" t="s">
        <v>82</v>
      </c>
      <c r="F21" s="492">
        <v>354586</v>
      </c>
    </row>
    <row r="22" spans="1:6" ht="18.75" customHeight="1">
      <c r="A22" s="497"/>
      <c r="B22" s="498">
        <v>854</v>
      </c>
      <c r="C22" s="498"/>
      <c r="D22" s="498"/>
      <c r="E22" s="499" t="s">
        <v>655</v>
      </c>
      <c r="F22" s="500">
        <f>F23</f>
        <v>96247</v>
      </c>
    </row>
    <row r="23" spans="1:6" ht="27.75" customHeight="1" thickBot="1">
      <c r="A23" s="493"/>
      <c r="B23" s="494"/>
      <c r="C23" s="494">
        <v>85406</v>
      </c>
      <c r="D23" s="494">
        <v>2540</v>
      </c>
      <c r="E23" s="275" t="s">
        <v>83</v>
      </c>
      <c r="F23" s="495">
        <v>96247</v>
      </c>
    </row>
    <row r="24" spans="1:6" ht="24" customHeight="1" thickBot="1">
      <c r="A24" s="153"/>
      <c r="B24" s="343"/>
      <c r="C24" s="344"/>
      <c r="D24" s="344"/>
      <c r="E24" s="154" t="s">
        <v>344</v>
      </c>
      <c r="F24" s="155">
        <f>F5+F22</f>
        <v>2080730</v>
      </c>
    </row>
    <row r="25" spans="1:6" ht="12.75">
      <c r="A25" s="31"/>
      <c r="B25" s="31"/>
      <c r="C25" s="31"/>
      <c r="D25" s="31"/>
      <c r="E25" s="31"/>
      <c r="F25" s="114"/>
    </row>
    <row r="26" spans="1:6" ht="12.75">
      <c r="A26" s="31"/>
      <c r="B26" s="31"/>
      <c r="C26" s="31"/>
      <c r="D26" s="31"/>
      <c r="E26" s="223"/>
      <c r="F26" s="114"/>
    </row>
    <row r="27" spans="1:6" ht="16.5" customHeight="1">
      <c r="A27" s="31"/>
      <c r="B27" s="31"/>
      <c r="C27" s="31"/>
      <c r="D27" s="31"/>
      <c r="E27" s="31"/>
      <c r="F27" s="114"/>
    </row>
    <row r="28" spans="1:6" ht="12" customHeight="1">
      <c r="A28" s="31"/>
      <c r="B28" s="31"/>
      <c r="C28" s="31"/>
      <c r="D28" s="31"/>
      <c r="E28" s="75"/>
      <c r="F28" s="114"/>
    </row>
    <row r="29" spans="1:6" ht="12.75">
      <c r="A29" s="31"/>
      <c r="B29" s="31"/>
      <c r="C29" s="31"/>
      <c r="D29" s="31"/>
      <c r="E29" s="31"/>
      <c r="F29" s="114"/>
    </row>
    <row r="30" spans="1:6" ht="12.75">
      <c r="A30" s="31"/>
      <c r="B30" s="31"/>
      <c r="C30" s="31"/>
      <c r="D30" s="31"/>
      <c r="E30" s="31"/>
      <c r="F30" s="114"/>
    </row>
    <row r="31" spans="1:6" ht="12.75">
      <c r="A31" s="31"/>
      <c r="B31" s="31"/>
      <c r="C31" s="31"/>
      <c r="D31" s="31"/>
      <c r="E31" s="31"/>
      <c r="F31" s="114"/>
    </row>
    <row r="32" spans="1:6" ht="12.75">
      <c r="A32" s="31"/>
      <c r="B32" s="31"/>
      <c r="C32" s="31"/>
      <c r="D32" s="31"/>
      <c r="E32" s="31"/>
      <c r="F32" s="114"/>
    </row>
    <row r="33" spans="1:6" ht="12.75">
      <c r="A33" s="31"/>
      <c r="B33" s="31"/>
      <c r="C33" s="31"/>
      <c r="D33" s="31"/>
      <c r="E33" s="31"/>
      <c r="F33" s="114"/>
    </row>
    <row r="34" spans="1:6" ht="12.75">
      <c r="A34" s="31"/>
      <c r="B34" s="31"/>
      <c r="C34" s="31"/>
      <c r="D34" s="31"/>
      <c r="E34" s="31"/>
      <c r="F34" s="114"/>
    </row>
    <row r="35" spans="1:6" ht="12.75">
      <c r="A35" s="31"/>
      <c r="B35" s="31"/>
      <c r="C35" s="31"/>
      <c r="D35" s="31"/>
      <c r="E35" s="31"/>
      <c r="F35" s="114"/>
    </row>
    <row r="36" spans="1:6" ht="12.75">
      <c r="A36" s="31"/>
      <c r="B36" s="31"/>
      <c r="C36" s="31"/>
      <c r="D36" s="31"/>
      <c r="E36" s="31"/>
      <c r="F36" s="114"/>
    </row>
    <row r="37" spans="1:6" ht="12.75">
      <c r="A37" s="31"/>
      <c r="B37" s="31"/>
      <c r="C37" s="31"/>
      <c r="D37" s="31"/>
      <c r="E37" s="31"/>
      <c r="F37" s="114"/>
    </row>
    <row r="38" spans="1:6" ht="12.75">
      <c r="A38" s="31"/>
      <c r="B38" s="31"/>
      <c r="C38" s="31"/>
      <c r="D38" s="31"/>
      <c r="E38" s="31"/>
      <c r="F38" s="31"/>
    </row>
  </sheetData>
  <mergeCells count="2">
    <mergeCell ref="A2:F2"/>
    <mergeCell ref="E1:F1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" sqref="D1:F1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8.375" style="0" customWidth="1"/>
    <col min="4" max="4" width="6.125" style="0" customWidth="1"/>
    <col min="5" max="5" width="41.375" style="0" customWidth="1"/>
    <col min="6" max="6" width="22.25390625" style="0" customWidth="1"/>
  </cols>
  <sheetData>
    <row r="1" spans="4:6" ht="69" customHeight="1">
      <c r="D1" s="859" t="s">
        <v>0</v>
      </c>
      <c r="E1" s="859"/>
      <c r="F1" s="859"/>
    </row>
    <row r="2" spans="1:6" ht="54.75" customHeight="1">
      <c r="A2" s="919" t="s">
        <v>49</v>
      </c>
      <c r="B2" s="919"/>
      <c r="C2" s="919"/>
      <c r="D2" s="919"/>
      <c r="E2" s="919"/>
      <c r="F2" s="919"/>
    </row>
    <row r="3" spans="5:6" ht="12.75">
      <c r="E3" s="50"/>
      <c r="F3" s="50"/>
    </row>
    <row r="5" ht="23.25" customHeight="1" thickBot="1"/>
    <row r="6" spans="1:6" ht="30" customHeight="1">
      <c r="A6" s="157" t="s">
        <v>483</v>
      </c>
      <c r="B6" s="158" t="s">
        <v>468</v>
      </c>
      <c r="C6" s="158" t="s">
        <v>469</v>
      </c>
      <c r="D6" s="158" t="s">
        <v>797</v>
      </c>
      <c r="E6" s="159" t="s">
        <v>775</v>
      </c>
      <c r="F6" s="349" t="s">
        <v>768</v>
      </c>
    </row>
    <row r="7" spans="1:6" ht="10.5" customHeight="1">
      <c r="A7" s="218">
        <v>1</v>
      </c>
      <c r="B7" s="40">
        <v>2</v>
      </c>
      <c r="C7" s="40">
        <v>3</v>
      </c>
      <c r="D7" s="40">
        <v>4</v>
      </c>
      <c r="E7" s="347">
        <v>5</v>
      </c>
      <c r="F7" s="350">
        <v>6</v>
      </c>
    </row>
    <row r="8" spans="1:6" ht="51" customHeight="1">
      <c r="A8" s="345">
        <v>1</v>
      </c>
      <c r="B8" s="348">
        <v>750</v>
      </c>
      <c r="C8" s="348">
        <v>75075</v>
      </c>
      <c r="D8" s="348">
        <v>2820</v>
      </c>
      <c r="E8" s="113" t="s">
        <v>853</v>
      </c>
      <c r="F8" s="351">
        <f>'Z 2 '!D147</f>
        <v>5000</v>
      </c>
    </row>
    <row r="9" spans="1:6" ht="54" customHeight="1">
      <c r="A9" s="346">
        <v>2</v>
      </c>
      <c r="B9" s="156">
        <v>926</v>
      </c>
      <c r="C9" s="156">
        <v>92695</v>
      </c>
      <c r="D9" s="156">
        <v>2820</v>
      </c>
      <c r="E9" s="354" t="s">
        <v>855</v>
      </c>
      <c r="F9" s="352">
        <v>16000</v>
      </c>
    </row>
    <row r="10" spans="1:6" ht="22.5" customHeight="1" thickBot="1">
      <c r="A10" s="920" t="s">
        <v>854</v>
      </c>
      <c r="B10" s="921"/>
      <c r="C10" s="921"/>
      <c r="D10" s="921"/>
      <c r="E10" s="922"/>
      <c r="F10" s="353">
        <f>SUM(F8:F9)</f>
        <v>21000</v>
      </c>
    </row>
    <row r="11" ht="19.5" customHeight="1">
      <c r="F11" s="14"/>
    </row>
    <row r="12" ht="21" customHeight="1">
      <c r="F12" s="222"/>
    </row>
    <row r="14" ht="12.75">
      <c r="F14" s="355"/>
    </row>
  </sheetData>
  <mergeCells count="3">
    <mergeCell ref="A2:F2"/>
    <mergeCell ref="A10:E10"/>
    <mergeCell ref="D1:F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1" sqref="B1:C1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27" customHeight="1">
      <c r="B1" s="925" t="s">
        <v>959</v>
      </c>
      <c r="C1" s="925"/>
    </row>
    <row r="2" spans="1:3" ht="57" customHeight="1">
      <c r="A2" s="923" t="s">
        <v>718</v>
      </c>
      <c r="B2" s="923"/>
      <c r="C2" s="923"/>
    </row>
    <row r="3" spans="1:3" ht="15.75">
      <c r="A3" s="38"/>
      <c r="B3" s="38"/>
      <c r="C3" s="1"/>
    </row>
    <row r="4" ht="13.5" thickBot="1">
      <c r="C4" s="15"/>
    </row>
    <row r="5" spans="1:3" ht="24" customHeight="1" thickBot="1">
      <c r="A5" s="160" t="s">
        <v>510</v>
      </c>
      <c r="B5" s="161" t="s">
        <v>698</v>
      </c>
      <c r="C5" s="370" t="s">
        <v>47</v>
      </c>
    </row>
    <row r="6" spans="1:3" ht="17.25" customHeight="1" thickBot="1">
      <c r="A6" s="166" t="s">
        <v>513</v>
      </c>
      <c r="B6" s="165" t="s">
        <v>699</v>
      </c>
      <c r="C6" s="373">
        <f>C7+C8-C9</f>
        <v>25264</v>
      </c>
    </row>
    <row r="7" spans="1:3" ht="12.75">
      <c r="A7" s="22" t="s">
        <v>521</v>
      </c>
      <c r="B7" s="371" t="s">
        <v>700</v>
      </c>
      <c r="C7" s="372">
        <v>25264</v>
      </c>
    </row>
    <row r="8" spans="1:3" ht="12.75">
      <c r="A8" s="23" t="s">
        <v>522</v>
      </c>
      <c r="B8" s="361" t="s">
        <v>701</v>
      </c>
      <c r="C8" s="279">
        <v>0</v>
      </c>
    </row>
    <row r="9" spans="1:3" ht="12.75">
      <c r="A9" s="23" t="s">
        <v>524</v>
      </c>
      <c r="B9" s="361" t="s">
        <v>702</v>
      </c>
      <c r="C9" s="279">
        <v>0</v>
      </c>
    </row>
    <row r="10" spans="1:3" ht="13.5" thickBot="1">
      <c r="A10" s="24" t="s">
        <v>526</v>
      </c>
      <c r="B10" s="374" t="s">
        <v>703</v>
      </c>
      <c r="C10" s="375">
        <v>0</v>
      </c>
    </row>
    <row r="11" spans="1:3" ht="16.5" customHeight="1" thickBot="1">
      <c r="A11" s="166" t="s">
        <v>515</v>
      </c>
      <c r="B11" s="165" t="s">
        <v>704</v>
      </c>
      <c r="C11" s="373">
        <f>C12+C13</f>
        <v>90000</v>
      </c>
    </row>
    <row r="12" spans="1:3" ht="12.75">
      <c r="A12" s="22" t="s">
        <v>521</v>
      </c>
      <c r="B12" s="376" t="s">
        <v>715</v>
      </c>
      <c r="C12" s="372">
        <v>90000</v>
      </c>
    </row>
    <row r="13" spans="1:3" ht="27" customHeight="1" thickBot="1">
      <c r="A13" s="377" t="s">
        <v>522</v>
      </c>
      <c r="B13" s="378" t="s">
        <v>716</v>
      </c>
      <c r="C13" s="379">
        <v>0</v>
      </c>
    </row>
    <row r="14" spans="1:3" ht="18" customHeight="1" thickBot="1">
      <c r="A14" s="166" t="s">
        <v>519</v>
      </c>
      <c r="B14" s="165" t="s">
        <v>466</v>
      </c>
      <c r="C14" s="373">
        <f>C15+C23</f>
        <v>101000</v>
      </c>
    </row>
    <row r="15" spans="1:3" ht="18" customHeight="1">
      <c r="A15" s="380" t="s">
        <v>521</v>
      </c>
      <c r="B15" s="103" t="s">
        <v>705</v>
      </c>
      <c r="C15" s="381">
        <f>SUM(C16:C22)</f>
        <v>81000</v>
      </c>
    </row>
    <row r="16" spans="1:3" ht="24.75" customHeight="1">
      <c r="A16" s="23"/>
      <c r="B16" s="273" t="s">
        <v>860</v>
      </c>
      <c r="C16" s="279">
        <v>50000</v>
      </c>
    </row>
    <row r="17" spans="1:3" ht="24.75" customHeight="1">
      <c r="A17" s="23"/>
      <c r="B17" s="273" t="s">
        <v>859</v>
      </c>
      <c r="C17" s="279">
        <v>0</v>
      </c>
    </row>
    <row r="18" spans="1:3" ht="36" customHeight="1">
      <c r="A18" s="23"/>
      <c r="B18" s="273" t="s">
        <v>858</v>
      </c>
      <c r="C18" s="279">
        <v>5000</v>
      </c>
    </row>
    <row r="19" spans="1:3" ht="16.5" customHeight="1">
      <c r="A19" s="23"/>
      <c r="B19" s="273" t="s">
        <v>857</v>
      </c>
      <c r="C19" s="279">
        <v>9000</v>
      </c>
    </row>
    <row r="20" spans="1:3" ht="17.25" customHeight="1">
      <c r="A20" s="23"/>
      <c r="B20" s="273" t="s">
        <v>856</v>
      </c>
      <c r="C20" s="279">
        <v>10000</v>
      </c>
    </row>
    <row r="21" spans="1:3" ht="17.25" customHeight="1">
      <c r="A21" s="23"/>
      <c r="B21" s="273" t="s">
        <v>861</v>
      </c>
      <c r="C21" s="279">
        <v>3000</v>
      </c>
    </row>
    <row r="22" spans="1:3" ht="17.25" customHeight="1">
      <c r="A22" s="23"/>
      <c r="B22" s="273" t="s">
        <v>342</v>
      </c>
      <c r="C22" s="279">
        <v>4000</v>
      </c>
    </row>
    <row r="23" spans="1:3" ht="19.5" customHeight="1">
      <c r="A23" s="382" t="s">
        <v>522</v>
      </c>
      <c r="B23" s="82" t="s">
        <v>719</v>
      </c>
      <c r="C23" s="383">
        <f>C24+C25+C26</f>
        <v>20000</v>
      </c>
    </row>
    <row r="24" spans="1:3" ht="12.75">
      <c r="A24" s="365"/>
      <c r="B24" s="362" t="s">
        <v>776</v>
      </c>
      <c r="C24" s="366">
        <v>10000</v>
      </c>
    </row>
    <row r="25" spans="1:3" ht="12.75">
      <c r="A25" s="365"/>
      <c r="B25" s="362" t="s">
        <v>717</v>
      </c>
      <c r="C25" s="366">
        <v>10000</v>
      </c>
    </row>
    <row r="26" spans="1:3" ht="24.75" customHeight="1">
      <c r="A26" s="365"/>
      <c r="B26" s="363" t="s">
        <v>338</v>
      </c>
      <c r="C26" s="366">
        <v>0</v>
      </c>
    </row>
    <row r="27" spans="1:3" ht="16.5" customHeight="1">
      <c r="A27" s="364" t="s">
        <v>657</v>
      </c>
      <c r="B27" s="81" t="s">
        <v>706</v>
      </c>
      <c r="C27" s="278">
        <f>C6+C11-C14</f>
        <v>14264</v>
      </c>
    </row>
    <row r="28" spans="1:3" ht="12.75">
      <c r="A28" s="23" t="s">
        <v>521</v>
      </c>
      <c r="B28" s="361" t="s">
        <v>700</v>
      </c>
      <c r="C28" s="279">
        <f>C27</f>
        <v>14264</v>
      </c>
    </row>
    <row r="29" spans="1:3" ht="12.75">
      <c r="A29" s="23" t="s">
        <v>522</v>
      </c>
      <c r="B29" s="361" t="s">
        <v>701</v>
      </c>
      <c r="C29" s="367">
        <v>0</v>
      </c>
    </row>
    <row r="30" spans="1:3" ht="13.5" thickBot="1">
      <c r="A30" s="17" t="s">
        <v>524</v>
      </c>
      <c r="B30" s="368" t="s">
        <v>702</v>
      </c>
      <c r="C30" s="369">
        <v>0</v>
      </c>
    </row>
    <row r="31" ht="33.75" customHeight="1"/>
    <row r="32" spans="2:3" ht="12.75">
      <c r="B32" s="924"/>
      <c r="C32" s="924"/>
    </row>
    <row r="34" ht="12.75">
      <c r="C34" s="222"/>
    </row>
  </sheetData>
  <mergeCells count="3">
    <mergeCell ref="A2:C2"/>
    <mergeCell ref="B32:C3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B1" sqref="B1:C1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55.5" customHeight="1">
      <c r="B1" s="926" t="s">
        <v>958</v>
      </c>
      <c r="C1" s="926"/>
    </row>
    <row r="2" ht="12.75">
      <c r="C2" s="633"/>
    </row>
    <row r="3" ht="12.75">
      <c r="C3" s="633"/>
    </row>
    <row r="4" spans="1:3" ht="33.75" customHeight="1">
      <c r="A4" s="923" t="s">
        <v>760</v>
      </c>
      <c r="B4" s="923"/>
      <c r="C4" s="923"/>
    </row>
    <row r="5" spans="1:2" ht="14.25" customHeight="1">
      <c r="A5" s="38"/>
      <c r="B5" s="38"/>
    </row>
    <row r="6" ht="13.5" thickBot="1">
      <c r="C6" s="41" t="s">
        <v>761</v>
      </c>
    </row>
    <row r="7" spans="1:3" ht="23.25" customHeight="1" thickBot="1">
      <c r="A7" s="160" t="s">
        <v>510</v>
      </c>
      <c r="B7" s="161" t="s">
        <v>698</v>
      </c>
      <c r="C7" s="162" t="s">
        <v>48</v>
      </c>
    </row>
    <row r="8" spans="1:3" ht="16.5" customHeight="1">
      <c r="A8" s="384" t="s">
        <v>513</v>
      </c>
      <c r="B8" s="103" t="s">
        <v>699</v>
      </c>
      <c r="C8" s="385">
        <f>C9+C10-C11</f>
        <v>46607</v>
      </c>
    </row>
    <row r="9" spans="1:3" ht="15.75" customHeight="1">
      <c r="A9" s="27" t="s">
        <v>521</v>
      </c>
      <c r="B9" s="359" t="s">
        <v>700</v>
      </c>
      <c r="C9" s="386">
        <v>43607</v>
      </c>
    </row>
    <row r="10" spans="1:3" ht="18.75" customHeight="1">
      <c r="A10" s="28" t="s">
        <v>522</v>
      </c>
      <c r="B10" s="356" t="s">
        <v>701</v>
      </c>
      <c r="C10" s="230">
        <v>9000</v>
      </c>
    </row>
    <row r="11" spans="1:3" ht="17.25" customHeight="1">
      <c r="A11" s="28" t="s">
        <v>524</v>
      </c>
      <c r="B11" s="356" t="s">
        <v>702</v>
      </c>
      <c r="C11" s="230">
        <v>6000</v>
      </c>
    </row>
    <row r="12" spans="1:3" ht="16.5" customHeight="1" thickBot="1">
      <c r="A12" s="29" t="s">
        <v>526</v>
      </c>
      <c r="B12" s="357" t="s">
        <v>703</v>
      </c>
      <c r="C12" s="277">
        <v>0</v>
      </c>
    </row>
    <row r="13" spans="1:3" ht="20.25" customHeight="1" thickBot="1">
      <c r="A13" s="163" t="s">
        <v>515</v>
      </c>
      <c r="B13" s="164" t="s">
        <v>704</v>
      </c>
      <c r="C13" s="387">
        <f>C14+C15</f>
        <v>150000</v>
      </c>
    </row>
    <row r="14" spans="1:3" ht="16.5" customHeight="1">
      <c r="A14" s="27" t="s">
        <v>521</v>
      </c>
      <c r="B14" s="391" t="s">
        <v>711</v>
      </c>
      <c r="C14" s="386">
        <v>146000</v>
      </c>
    </row>
    <row r="15" spans="1:3" ht="16.5" customHeight="1" thickBot="1">
      <c r="A15" s="28">
        <v>2</v>
      </c>
      <c r="B15" s="392" t="s">
        <v>712</v>
      </c>
      <c r="C15" s="230">
        <v>4000</v>
      </c>
    </row>
    <row r="16" spans="1:3" ht="18" customHeight="1" thickBot="1">
      <c r="A16" s="163" t="s">
        <v>519</v>
      </c>
      <c r="B16" s="164" t="s">
        <v>466</v>
      </c>
      <c r="C16" s="387">
        <f>C17+C30</f>
        <v>190000</v>
      </c>
    </row>
    <row r="17" spans="1:3" ht="17.25" customHeight="1">
      <c r="A17" s="395" t="s">
        <v>521</v>
      </c>
      <c r="B17" s="396" t="s">
        <v>705</v>
      </c>
      <c r="C17" s="385">
        <f>C18+C21+C22+C23+C24+C25+C26+C27+C28+C29</f>
        <v>183000</v>
      </c>
    </row>
    <row r="18" spans="1:3" ht="17.25" customHeight="1">
      <c r="A18" s="28"/>
      <c r="B18" s="392" t="s">
        <v>762</v>
      </c>
      <c r="C18" s="230">
        <f>C19+C20</f>
        <v>30000</v>
      </c>
    </row>
    <row r="19" spans="1:3" ht="17.25" customHeight="1">
      <c r="A19" s="28"/>
      <c r="B19" s="356" t="s">
        <v>678</v>
      </c>
      <c r="C19" s="230">
        <v>15000</v>
      </c>
    </row>
    <row r="20" spans="1:3" ht="17.25" customHeight="1">
      <c r="A20" s="28"/>
      <c r="B20" s="356" t="s">
        <v>679</v>
      </c>
      <c r="C20" s="230">
        <v>15000</v>
      </c>
    </row>
    <row r="21" spans="1:3" ht="17.25" customHeight="1">
      <c r="A21" s="28"/>
      <c r="B21" s="392" t="s">
        <v>763</v>
      </c>
      <c r="C21" s="230">
        <v>20000</v>
      </c>
    </row>
    <row r="22" spans="1:3" ht="17.25" customHeight="1">
      <c r="A22" s="28"/>
      <c r="B22" s="392" t="s">
        <v>343</v>
      </c>
      <c r="C22" s="230">
        <v>0</v>
      </c>
    </row>
    <row r="23" spans="1:3" ht="16.5" customHeight="1">
      <c r="A23" s="28"/>
      <c r="B23" s="392" t="s">
        <v>764</v>
      </c>
      <c r="C23" s="230">
        <v>45000</v>
      </c>
    </row>
    <row r="24" spans="1:3" ht="19.5" customHeight="1">
      <c r="A24" s="28"/>
      <c r="B24" s="358" t="s">
        <v>765</v>
      </c>
      <c r="C24" s="230">
        <v>54000</v>
      </c>
    </row>
    <row r="25" spans="1:3" ht="19.5" customHeight="1">
      <c r="A25" s="28"/>
      <c r="B25" s="358" t="s">
        <v>93</v>
      </c>
      <c r="C25" s="230">
        <v>0</v>
      </c>
    </row>
    <row r="26" spans="1:3" ht="19.5" customHeight="1">
      <c r="A26" s="28"/>
      <c r="B26" s="358" t="s">
        <v>339</v>
      </c>
      <c r="C26" s="230">
        <v>0</v>
      </c>
    </row>
    <row r="27" spans="1:3" ht="18" customHeight="1">
      <c r="A27" s="29"/>
      <c r="B27" s="393" t="s">
        <v>340</v>
      </c>
      <c r="C27" s="230">
        <v>7000</v>
      </c>
    </row>
    <row r="28" spans="1:3" ht="18" customHeight="1">
      <c r="A28" s="29"/>
      <c r="B28" s="393" t="s">
        <v>341</v>
      </c>
      <c r="C28" s="230">
        <v>7000</v>
      </c>
    </row>
    <row r="29" spans="1:3" ht="18" customHeight="1">
      <c r="A29" s="29"/>
      <c r="B29" s="393" t="s">
        <v>342</v>
      </c>
      <c r="C29" s="230">
        <v>20000</v>
      </c>
    </row>
    <row r="30" spans="1:3" ht="15.75" customHeight="1">
      <c r="A30" s="397" t="s">
        <v>522</v>
      </c>
      <c r="B30" s="398" t="s">
        <v>766</v>
      </c>
      <c r="C30" s="233">
        <f>C31</f>
        <v>7000</v>
      </c>
    </row>
    <row r="31" spans="1:3" ht="12.75">
      <c r="A31" s="29"/>
      <c r="B31" s="394" t="s">
        <v>767</v>
      </c>
      <c r="C31" s="277">
        <v>7000</v>
      </c>
    </row>
    <row r="32" spans="1:3" ht="16.5" customHeight="1">
      <c r="A32" s="70" t="s">
        <v>542</v>
      </c>
      <c r="B32" s="82" t="s">
        <v>706</v>
      </c>
      <c r="C32" s="233">
        <f>C33+C34-C35</f>
        <v>6607</v>
      </c>
    </row>
    <row r="33" spans="1:3" ht="15.75" customHeight="1">
      <c r="A33" s="27" t="s">
        <v>521</v>
      </c>
      <c r="B33" s="359" t="s">
        <v>700</v>
      </c>
      <c r="C33" s="388">
        <v>2607</v>
      </c>
    </row>
    <row r="34" spans="1:3" ht="15" customHeight="1">
      <c r="A34" s="28" t="s">
        <v>522</v>
      </c>
      <c r="B34" s="356" t="s">
        <v>701</v>
      </c>
      <c r="C34" s="389">
        <v>5000</v>
      </c>
    </row>
    <row r="35" spans="1:3" ht="15" customHeight="1" thickBot="1">
      <c r="A35" s="16" t="s">
        <v>524</v>
      </c>
      <c r="B35" s="360" t="s">
        <v>702</v>
      </c>
      <c r="C35" s="390">
        <v>1000</v>
      </c>
    </row>
    <row r="38" spans="2:3" ht="12.75">
      <c r="B38" s="924"/>
      <c r="C38" s="924"/>
    </row>
    <row r="40" ht="12.75">
      <c r="C40" s="355"/>
    </row>
    <row r="43" spans="1:3" ht="12.75">
      <c r="A43" s="14"/>
      <c r="B43" s="14"/>
      <c r="C43" s="928"/>
    </row>
    <row r="44" spans="1:3" ht="12" customHeight="1">
      <c r="A44" s="14"/>
      <c r="B44" s="14"/>
      <c r="C44" s="928"/>
    </row>
    <row r="45" spans="1:3" ht="14.25" customHeight="1">
      <c r="A45" s="927"/>
      <c r="B45" s="927"/>
      <c r="C45" s="14"/>
    </row>
    <row r="46" spans="1:3" ht="15.75">
      <c r="A46" s="46"/>
      <c r="B46" s="46"/>
      <c r="C46" s="45"/>
    </row>
    <row r="47" spans="1:3" ht="12.75">
      <c r="A47" s="14"/>
      <c r="B47" s="14"/>
      <c r="C47" s="47"/>
    </row>
    <row r="48" spans="1:3" ht="12.75">
      <c r="A48" s="35"/>
      <c r="B48" s="35"/>
      <c r="C48" s="43"/>
    </row>
    <row r="49" spans="1:3" ht="12.75">
      <c r="A49" s="35"/>
      <c r="B49" s="32"/>
      <c r="C49" s="32"/>
    </row>
    <row r="50" spans="1:3" ht="12.75">
      <c r="A50" s="39"/>
      <c r="B50" s="48"/>
      <c r="C50" s="14"/>
    </row>
    <row r="51" spans="1:3" ht="12.75">
      <c r="A51" s="39"/>
      <c r="B51" s="48"/>
      <c r="C51" s="14"/>
    </row>
    <row r="52" spans="1:3" ht="12.75">
      <c r="A52" s="39"/>
      <c r="B52" s="48"/>
      <c r="C52" s="14"/>
    </row>
    <row r="53" spans="1:3" ht="12.75">
      <c r="A53" s="39"/>
      <c r="B53" s="48"/>
      <c r="C53" s="14"/>
    </row>
    <row r="54" spans="1:3" ht="12.75">
      <c r="A54" s="35"/>
      <c r="B54" s="32"/>
      <c r="C54" s="32"/>
    </row>
    <row r="55" spans="1:3" ht="12.75">
      <c r="A55" s="39"/>
      <c r="B55" s="14"/>
      <c r="C55" s="14"/>
    </row>
    <row r="56" spans="1:3" ht="12.75">
      <c r="A56" s="35"/>
      <c r="B56" s="32"/>
      <c r="C56" s="32"/>
    </row>
    <row r="57" spans="1:3" ht="12.75">
      <c r="A57" s="35"/>
      <c r="B57" s="32"/>
      <c r="C57" s="32"/>
    </row>
    <row r="58" spans="1:3" ht="12.75">
      <c r="A58" s="39"/>
      <c r="B58" s="47"/>
      <c r="C58" s="14"/>
    </row>
    <row r="59" spans="1:3" ht="12.75">
      <c r="A59" s="39"/>
      <c r="B59" s="47"/>
      <c r="C59" s="14"/>
    </row>
    <row r="60" spans="1:3" ht="12.75">
      <c r="A60" s="49"/>
      <c r="B60" s="32"/>
      <c r="C60" s="32"/>
    </row>
    <row r="61" spans="1:3" ht="12.75">
      <c r="A61" s="39"/>
      <c r="B61" s="47"/>
      <c r="C61" s="14"/>
    </row>
    <row r="62" spans="1:3" ht="12.75">
      <c r="A62" s="35"/>
      <c r="B62" s="32"/>
      <c r="C62" s="32"/>
    </row>
    <row r="63" spans="1:3" ht="12.75">
      <c r="A63" s="39"/>
      <c r="B63" s="48"/>
      <c r="C63" s="14"/>
    </row>
    <row r="64" spans="1:3" ht="12.75">
      <c r="A64" s="39"/>
      <c r="B64" s="48"/>
      <c r="C64" s="33"/>
    </row>
    <row r="65" spans="1:3" ht="12.75">
      <c r="A65" s="39"/>
      <c r="B65" s="48"/>
      <c r="C65" s="33"/>
    </row>
    <row r="66" spans="1:3" ht="12.75">
      <c r="A66" s="14"/>
      <c r="B66" s="14"/>
      <c r="C66" s="14"/>
    </row>
    <row r="67" spans="1:3" ht="12.75">
      <c r="A67" s="14"/>
      <c r="B67" s="14"/>
      <c r="C67" s="14"/>
    </row>
    <row r="68" spans="1:3" ht="12.75">
      <c r="A68" s="14"/>
      <c r="B68" s="14"/>
      <c r="C68" s="14"/>
    </row>
    <row r="69" spans="1:3" ht="12.75">
      <c r="A69" s="14"/>
      <c r="B69" s="14"/>
      <c r="C69" s="14"/>
    </row>
    <row r="70" spans="1:3" ht="12.75">
      <c r="A70" s="14"/>
      <c r="B70" s="14"/>
      <c r="C70" s="14"/>
    </row>
    <row r="71" spans="1:3" ht="12.75">
      <c r="A71" s="14"/>
      <c r="B71" s="14"/>
      <c r="C71" s="14"/>
    </row>
    <row r="72" spans="1:3" ht="12.75">
      <c r="A72" s="14"/>
      <c r="B72" s="14"/>
      <c r="C72" s="14"/>
    </row>
    <row r="73" spans="1:3" ht="12.75">
      <c r="A73" s="14"/>
      <c r="B73" s="14"/>
      <c r="C73" s="14"/>
    </row>
    <row r="74" spans="1:3" ht="12.75">
      <c r="A74" s="14"/>
      <c r="B74" s="14"/>
      <c r="C74" s="14"/>
    </row>
    <row r="75" spans="1:3" ht="12.75">
      <c r="A75" s="14"/>
      <c r="B75" s="14"/>
      <c r="C75" s="14"/>
    </row>
    <row r="76" spans="1:3" ht="12.75">
      <c r="A76" s="14"/>
      <c r="B76" s="14"/>
      <c r="C76" s="14"/>
    </row>
    <row r="77" spans="1:3" ht="12.75">
      <c r="A77" s="14"/>
      <c r="B77" s="14"/>
      <c r="C77" s="14"/>
    </row>
    <row r="78" spans="1:3" ht="12.75">
      <c r="A78" s="14"/>
      <c r="B78" s="14"/>
      <c r="C78" s="14"/>
    </row>
    <row r="79" spans="1:3" ht="12.75">
      <c r="A79" s="14"/>
      <c r="B79" s="14"/>
      <c r="C79" s="14"/>
    </row>
    <row r="80" spans="1:3" ht="12.75">
      <c r="A80" s="14"/>
      <c r="B80" s="14"/>
      <c r="C80" s="14"/>
    </row>
    <row r="81" spans="1:3" ht="12.75">
      <c r="A81" s="14"/>
      <c r="B81" s="14"/>
      <c r="C81" s="14"/>
    </row>
    <row r="82" spans="1:3" ht="12.75">
      <c r="A82" s="14"/>
      <c r="B82" s="14"/>
      <c r="C82" s="14"/>
    </row>
  </sheetData>
  <mergeCells count="5">
    <mergeCell ref="B1:C1"/>
    <mergeCell ref="A45:B45"/>
    <mergeCell ref="C43:C44"/>
    <mergeCell ref="A4:C4"/>
    <mergeCell ref="B38:C38"/>
  </mergeCells>
  <printOptions horizontalCentered="1"/>
  <pageMargins left="0.984251968503937" right="0.984251968503937" top="0.5905511811023623" bottom="0.5905511811023623" header="0.5118110236220472" footer="0.5118110236220472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J2" sqref="J2:R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29"/>
      <c r="J1" s="929"/>
      <c r="K1" s="929"/>
      <c r="L1" s="929"/>
      <c r="M1" s="929"/>
      <c r="N1" s="220"/>
      <c r="O1" s="220"/>
      <c r="P1" s="220"/>
      <c r="Q1" s="220"/>
      <c r="R1" s="220"/>
    </row>
    <row r="2" spans="5:19" ht="12.75">
      <c r="E2" s="222"/>
      <c r="J2" s="938" t="s">
        <v>957</v>
      </c>
      <c r="K2" s="938"/>
      <c r="L2" s="938"/>
      <c r="M2" s="938"/>
      <c r="N2" s="938"/>
      <c r="O2" s="938"/>
      <c r="P2" s="938"/>
      <c r="Q2" s="938"/>
      <c r="R2" s="938"/>
      <c r="S2" s="667"/>
    </row>
    <row r="3" spans="9:18" ht="12.75"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8:18" ht="12.75">
      <c r="H4" s="15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1:18" ht="18">
      <c r="A5" s="937" t="s">
        <v>868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</row>
    <row r="6" spans="1:18" ht="12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9" ht="12.75" customHeight="1" thickBot="1">
      <c r="A7" s="52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N7" s="130"/>
      <c r="O7" s="130"/>
      <c r="P7" s="130"/>
      <c r="Q7" s="130"/>
      <c r="R7" s="130"/>
      <c r="S7" s="52"/>
    </row>
    <row r="8" spans="1:19" ht="21" customHeight="1">
      <c r="A8" s="931" t="s">
        <v>483</v>
      </c>
      <c r="B8" s="931" t="s">
        <v>99</v>
      </c>
      <c r="C8" s="933" t="s">
        <v>869</v>
      </c>
      <c r="D8" s="935" t="s">
        <v>721</v>
      </c>
      <c r="E8" s="935"/>
      <c r="F8" s="935"/>
      <c r="G8" s="935"/>
      <c r="H8" s="935"/>
      <c r="I8" s="935"/>
      <c r="J8" s="935"/>
      <c r="K8" s="935"/>
      <c r="L8" s="935"/>
      <c r="M8" s="935"/>
      <c r="N8" s="935"/>
      <c r="O8" s="935"/>
      <c r="P8" s="935"/>
      <c r="Q8" s="935"/>
      <c r="R8" s="936"/>
      <c r="S8" s="52"/>
    </row>
    <row r="9" spans="1:19" ht="49.5" customHeight="1" thickBot="1">
      <c r="A9" s="932"/>
      <c r="B9" s="932"/>
      <c r="C9" s="934"/>
      <c r="D9" s="451">
        <v>2009</v>
      </c>
      <c r="E9" s="451">
        <v>2010</v>
      </c>
      <c r="F9" s="451">
        <v>2011</v>
      </c>
      <c r="G9" s="452">
        <v>2012</v>
      </c>
      <c r="H9" s="451">
        <v>2013</v>
      </c>
      <c r="I9" s="451">
        <v>2014</v>
      </c>
      <c r="J9" s="451">
        <v>2015</v>
      </c>
      <c r="K9" s="451">
        <v>2016</v>
      </c>
      <c r="L9" s="451">
        <v>2017</v>
      </c>
      <c r="M9" s="451">
        <v>2018</v>
      </c>
      <c r="N9" s="452">
        <v>2019</v>
      </c>
      <c r="O9" s="452">
        <v>2020</v>
      </c>
      <c r="P9" s="452">
        <v>2021</v>
      </c>
      <c r="Q9" s="452">
        <v>2022</v>
      </c>
      <c r="R9" s="453">
        <v>2023</v>
      </c>
      <c r="S9" s="52"/>
    </row>
    <row r="10" spans="1:19" ht="12.75" customHeight="1" thickBot="1">
      <c r="A10" s="135">
        <v>1</v>
      </c>
      <c r="B10" s="135">
        <v>2</v>
      </c>
      <c r="C10" s="135">
        <v>3</v>
      </c>
      <c r="D10" s="135">
        <v>4</v>
      </c>
      <c r="E10" s="135">
        <v>5</v>
      </c>
      <c r="F10" s="135">
        <v>6</v>
      </c>
      <c r="G10" s="135">
        <v>7</v>
      </c>
      <c r="H10" s="135">
        <v>8</v>
      </c>
      <c r="I10" s="135">
        <v>9</v>
      </c>
      <c r="J10" s="135">
        <v>10</v>
      </c>
      <c r="K10" s="135">
        <v>11</v>
      </c>
      <c r="L10" s="135">
        <v>12</v>
      </c>
      <c r="M10" s="454">
        <v>13</v>
      </c>
      <c r="N10" s="455">
        <v>14</v>
      </c>
      <c r="O10" s="455">
        <v>15</v>
      </c>
      <c r="P10" s="455">
        <v>16</v>
      </c>
      <c r="Q10" s="455">
        <v>17</v>
      </c>
      <c r="R10" s="456">
        <v>18</v>
      </c>
      <c r="S10" s="52"/>
    </row>
    <row r="11" spans="1:19" ht="19.5" customHeight="1">
      <c r="A11" s="136" t="s">
        <v>521</v>
      </c>
      <c r="B11" s="443" t="s">
        <v>722</v>
      </c>
      <c r="C11" s="436">
        <v>3850000</v>
      </c>
      <c r="D11" s="436">
        <v>6850000</v>
      </c>
      <c r="E11" s="436">
        <v>6850000</v>
      </c>
      <c r="F11" s="436">
        <v>6850000</v>
      </c>
      <c r="G11" s="436">
        <v>6850000</v>
      </c>
      <c r="H11" s="436">
        <v>6850000</v>
      </c>
      <c r="I11" s="436">
        <f>H11-'Z14a'!I31</f>
        <v>6080000</v>
      </c>
      <c r="J11" s="436">
        <f>I11-'Z14a'!J31</f>
        <v>5310000</v>
      </c>
      <c r="K11" s="436">
        <f>J11-'Z14a'!K31</f>
        <v>4540000</v>
      </c>
      <c r="L11" s="436">
        <f>K11-'Z14a'!L31</f>
        <v>3770000</v>
      </c>
      <c r="M11" s="436">
        <f>L11-'Z14a'!M31</f>
        <v>3000000</v>
      </c>
      <c r="N11" s="436">
        <f>M11-'Z14a'!N31</f>
        <v>2000000</v>
      </c>
      <c r="O11" s="436">
        <f>N11-'Z14a'!O31</f>
        <v>1000000</v>
      </c>
      <c r="P11" s="436">
        <v>0</v>
      </c>
      <c r="Q11" s="436">
        <v>0</v>
      </c>
      <c r="R11" s="437">
        <v>0</v>
      </c>
      <c r="S11" s="52"/>
    </row>
    <row r="12" spans="1:19" ht="19.5" customHeight="1">
      <c r="A12" s="137" t="s">
        <v>522</v>
      </c>
      <c r="B12" s="444" t="s">
        <v>723</v>
      </c>
      <c r="C12" s="434">
        <v>8038061</v>
      </c>
      <c r="D12" s="434">
        <f>C12-'Z14a'!D22</f>
        <v>5758977</v>
      </c>
      <c r="E12" s="434">
        <f>D12-'Z14a'!E22</f>
        <v>4132573</v>
      </c>
      <c r="F12" s="434">
        <f>E12-'Z14a'!F22</f>
        <v>2536169</v>
      </c>
      <c r="G12" s="434">
        <f>F12-'Z14a'!G22</f>
        <v>939765</v>
      </c>
      <c r="H12" s="434">
        <f>G12-'Z14a'!H22</f>
        <v>0</v>
      </c>
      <c r="I12" s="434">
        <f>H12-'Z14a'!I22</f>
        <v>0</v>
      </c>
      <c r="J12" s="434">
        <f>I12-'Z14a'!J22</f>
        <v>0</v>
      </c>
      <c r="K12" s="434">
        <f>J12-'Z14a'!K22</f>
        <v>0</v>
      </c>
      <c r="L12" s="434">
        <f>K12-'Z14a'!L22</f>
        <v>0</v>
      </c>
      <c r="M12" s="434">
        <f>L12-'Z14a'!M22</f>
        <v>0</v>
      </c>
      <c r="N12" s="434">
        <f>M12-'Z14a'!N22</f>
        <v>0</v>
      </c>
      <c r="O12" s="434">
        <f>N12-'Z14a'!O22</f>
        <v>0</v>
      </c>
      <c r="P12" s="434">
        <f>O12-'Z14a'!P22</f>
        <v>0</v>
      </c>
      <c r="Q12" s="434">
        <f>P12-'Z14a'!Q22</f>
        <v>0</v>
      </c>
      <c r="R12" s="435">
        <f>Q12-'Z14a'!R22</f>
        <v>0</v>
      </c>
      <c r="S12" s="52"/>
    </row>
    <row r="13" spans="1:19" ht="19.5" customHeight="1">
      <c r="A13" s="137" t="s">
        <v>524</v>
      </c>
      <c r="B13" s="444" t="s">
        <v>724</v>
      </c>
      <c r="C13" s="434">
        <v>43400</v>
      </c>
      <c r="D13" s="434">
        <f>C13-'Z14a'!D23</f>
        <v>31400</v>
      </c>
      <c r="E13" s="434">
        <f>D13-'Z14a'!E23</f>
        <v>19400</v>
      </c>
      <c r="F13" s="434">
        <f>E13-'Z14a'!F23</f>
        <v>7400</v>
      </c>
      <c r="G13" s="434">
        <f>F13-'Z14a'!G23</f>
        <v>0</v>
      </c>
      <c r="H13" s="434">
        <f>G13-'Z14a'!H23</f>
        <v>0</v>
      </c>
      <c r="I13" s="434">
        <f>H13-'Z14a'!I23</f>
        <v>0</v>
      </c>
      <c r="J13" s="434">
        <f>I13-'Z14a'!J23</f>
        <v>0</v>
      </c>
      <c r="K13" s="434">
        <f>J13-'Z14a'!K23</f>
        <v>0</v>
      </c>
      <c r="L13" s="434">
        <f>K13-'Z14a'!L23</f>
        <v>0</v>
      </c>
      <c r="M13" s="434">
        <f>L13-'Z14a'!M23</f>
        <v>0</v>
      </c>
      <c r="N13" s="434">
        <f>M13-'Z14a'!N23</f>
        <v>0</v>
      </c>
      <c r="O13" s="434">
        <f>N13-'Z14a'!O23</f>
        <v>0</v>
      </c>
      <c r="P13" s="434">
        <f>O13-'Z14a'!P23</f>
        <v>0</v>
      </c>
      <c r="Q13" s="434">
        <f>P13-'Z14a'!Q23</f>
        <v>0</v>
      </c>
      <c r="R13" s="435">
        <f>Q13-'Z14a'!R23</f>
        <v>0</v>
      </c>
      <c r="S13" s="52"/>
    </row>
    <row r="14" spans="1:19" ht="19.5" customHeight="1">
      <c r="A14" s="137" t="s">
        <v>526</v>
      </c>
      <c r="B14" s="444" t="s">
        <v>725</v>
      </c>
      <c r="C14" s="434">
        <v>0</v>
      </c>
      <c r="D14" s="434">
        <v>0</v>
      </c>
      <c r="E14" s="434">
        <v>0</v>
      </c>
      <c r="F14" s="434">
        <v>0</v>
      </c>
      <c r="G14" s="434">
        <v>0</v>
      </c>
      <c r="H14" s="434">
        <v>0</v>
      </c>
      <c r="I14" s="434">
        <v>0</v>
      </c>
      <c r="J14" s="434">
        <v>0</v>
      </c>
      <c r="K14" s="434">
        <v>0</v>
      </c>
      <c r="L14" s="434">
        <v>0</v>
      </c>
      <c r="M14" s="434">
        <v>0</v>
      </c>
      <c r="N14" s="434">
        <v>0</v>
      </c>
      <c r="O14" s="434">
        <v>0</v>
      </c>
      <c r="P14" s="434">
        <v>0</v>
      </c>
      <c r="Q14" s="434">
        <v>0</v>
      </c>
      <c r="R14" s="435">
        <v>0</v>
      </c>
      <c r="S14" s="52"/>
    </row>
    <row r="15" spans="1:19" ht="19.5" customHeight="1">
      <c r="A15" s="136" t="s">
        <v>528</v>
      </c>
      <c r="B15" s="445" t="s">
        <v>726</v>
      </c>
      <c r="C15" s="434">
        <f>C16+C17</f>
        <v>0</v>
      </c>
      <c r="D15" s="434">
        <f aca="true" t="shared" si="0" ref="D15:M15">D16+D17</f>
        <v>0</v>
      </c>
      <c r="E15" s="434">
        <f t="shared" si="0"/>
        <v>0</v>
      </c>
      <c r="F15" s="434">
        <f t="shared" si="0"/>
        <v>0</v>
      </c>
      <c r="G15" s="434">
        <f t="shared" si="0"/>
        <v>0</v>
      </c>
      <c r="H15" s="434">
        <f t="shared" si="0"/>
        <v>0</v>
      </c>
      <c r="I15" s="434">
        <f t="shared" si="0"/>
        <v>0</v>
      </c>
      <c r="J15" s="434">
        <f t="shared" si="0"/>
        <v>0</v>
      </c>
      <c r="K15" s="434">
        <f t="shared" si="0"/>
        <v>0</v>
      </c>
      <c r="L15" s="434">
        <f t="shared" si="0"/>
        <v>0</v>
      </c>
      <c r="M15" s="434">
        <f t="shared" si="0"/>
        <v>0</v>
      </c>
      <c r="N15" s="434">
        <v>0</v>
      </c>
      <c r="O15" s="434">
        <v>0</v>
      </c>
      <c r="P15" s="434">
        <v>0</v>
      </c>
      <c r="Q15" s="434">
        <v>0</v>
      </c>
      <c r="R15" s="435">
        <v>0</v>
      </c>
      <c r="S15" s="52"/>
    </row>
    <row r="16" spans="1:19" ht="19.5" customHeight="1">
      <c r="A16" s="136"/>
      <c r="B16" s="445" t="s">
        <v>727</v>
      </c>
      <c r="C16" s="434">
        <v>0</v>
      </c>
      <c r="D16" s="434">
        <v>0</v>
      </c>
      <c r="E16" s="434">
        <v>0</v>
      </c>
      <c r="F16" s="434">
        <v>0</v>
      </c>
      <c r="G16" s="434">
        <v>0</v>
      </c>
      <c r="H16" s="434">
        <v>0</v>
      </c>
      <c r="I16" s="434">
        <v>0</v>
      </c>
      <c r="J16" s="434">
        <v>0</v>
      </c>
      <c r="K16" s="434">
        <v>0</v>
      </c>
      <c r="L16" s="434">
        <v>0</v>
      </c>
      <c r="M16" s="434">
        <v>0</v>
      </c>
      <c r="N16" s="434">
        <v>0</v>
      </c>
      <c r="O16" s="434">
        <v>0</v>
      </c>
      <c r="P16" s="434">
        <v>0</v>
      </c>
      <c r="Q16" s="434">
        <v>0</v>
      </c>
      <c r="R16" s="435">
        <v>0</v>
      </c>
      <c r="S16" s="52"/>
    </row>
    <row r="17" spans="1:19" ht="19.5" customHeight="1">
      <c r="A17" s="136"/>
      <c r="B17" s="444" t="s">
        <v>728</v>
      </c>
      <c r="C17" s="434">
        <f>C18+C19+C20+C21</f>
        <v>0</v>
      </c>
      <c r="D17" s="434">
        <f aca="true" t="shared" si="1" ref="D17:M17">D18+D19+D20+D21</f>
        <v>0</v>
      </c>
      <c r="E17" s="434">
        <f t="shared" si="1"/>
        <v>0</v>
      </c>
      <c r="F17" s="434">
        <f t="shared" si="1"/>
        <v>0</v>
      </c>
      <c r="G17" s="434">
        <f t="shared" si="1"/>
        <v>0</v>
      </c>
      <c r="H17" s="434">
        <f t="shared" si="1"/>
        <v>0</v>
      </c>
      <c r="I17" s="434">
        <f t="shared" si="1"/>
        <v>0</v>
      </c>
      <c r="J17" s="434">
        <f t="shared" si="1"/>
        <v>0</v>
      </c>
      <c r="K17" s="434">
        <f t="shared" si="1"/>
        <v>0</v>
      </c>
      <c r="L17" s="434">
        <f t="shared" si="1"/>
        <v>0</v>
      </c>
      <c r="M17" s="434">
        <f t="shared" si="1"/>
        <v>0</v>
      </c>
      <c r="N17" s="434">
        <v>0</v>
      </c>
      <c r="O17" s="434">
        <v>0</v>
      </c>
      <c r="P17" s="434">
        <v>0</v>
      </c>
      <c r="Q17" s="434">
        <v>0</v>
      </c>
      <c r="R17" s="435">
        <v>0</v>
      </c>
      <c r="S17" s="52"/>
    </row>
    <row r="18" spans="1:19" ht="19.5" customHeight="1">
      <c r="A18" s="136"/>
      <c r="B18" s="446" t="s">
        <v>550</v>
      </c>
      <c r="C18" s="434">
        <v>0</v>
      </c>
      <c r="D18" s="434">
        <v>0</v>
      </c>
      <c r="E18" s="434">
        <v>0</v>
      </c>
      <c r="F18" s="434">
        <v>0</v>
      </c>
      <c r="G18" s="434">
        <v>0</v>
      </c>
      <c r="H18" s="434">
        <v>0</v>
      </c>
      <c r="I18" s="434">
        <v>0</v>
      </c>
      <c r="J18" s="434">
        <v>0</v>
      </c>
      <c r="K18" s="434">
        <v>0</v>
      </c>
      <c r="L18" s="434">
        <v>0</v>
      </c>
      <c r="M18" s="434">
        <v>0</v>
      </c>
      <c r="N18" s="434">
        <v>0</v>
      </c>
      <c r="O18" s="434">
        <v>0</v>
      </c>
      <c r="P18" s="434">
        <v>0</v>
      </c>
      <c r="Q18" s="434">
        <v>0</v>
      </c>
      <c r="R18" s="435">
        <v>0</v>
      </c>
      <c r="S18" s="52"/>
    </row>
    <row r="19" spans="1:19" ht="19.5" customHeight="1">
      <c r="A19" s="136"/>
      <c r="B19" s="446" t="s">
        <v>551</v>
      </c>
      <c r="C19" s="434">
        <v>0</v>
      </c>
      <c r="D19" s="434">
        <v>0</v>
      </c>
      <c r="E19" s="434">
        <v>0</v>
      </c>
      <c r="F19" s="434">
        <v>0</v>
      </c>
      <c r="G19" s="434">
        <v>0</v>
      </c>
      <c r="H19" s="434">
        <v>0</v>
      </c>
      <c r="I19" s="434">
        <v>0</v>
      </c>
      <c r="J19" s="434">
        <v>0</v>
      </c>
      <c r="K19" s="434">
        <v>0</v>
      </c>
      <c r="L19" s="434">
        <v>0</v>
      </c>
      <c r="M19" s="434">
        <v>0</v>
      </c>
      <c r="N19" s="434">
        <v>0</v>
      </c>
      <c r="O19" s="434">
        <v>0</v>
      </c>
      <c r="P19" s="434">
        <v>0</v>
      </c>
      <c r="Q19" s="434">
        <v>0</v>
      </c>
      <c r="R19" s="435">
        <v>0</v>
      </c>
      <c r="S19" s="52"/>
    </row>
    <row r="20" spans="1:19" ht="30.75" customHeight="1">
      <c r="A20" s="136"/>
      <c r="B20" s="447" t="s">
        <v>729</v>
      </c>
      <c r="C20" s="434">
        <v>0</v>
      </c>
      <c r="D20" s="434">
        <v>0</v>
      </c>
      <c r="E20" s="434">
        <v>0</v>
      </c>
      <c r="F20" s="434">
        <v>0</v>
      </c>
      <c r="G20" s="434">
        <v>0</v>
      </c>
      <c r="H20" s="434">
        <f>'Z14a'!H30</f>
        <v>0</v>
      </c>
      <c r="I20" s="434">
        <f>'Z14a'!I30</f>
        <v>0</v>
      </c>
      <c r="J20" s="434">
        <f>'Z14a'!J30</f>
        <v>0</v>
      </c>
      <c r="K20" s="434">
        <f>'Z14a'!K30</f>
        <v>0</v>
      </c>
      <c r="L20" s="434">
        <f>'Z14a'!L30</f>
        <v>0</v>
      </c>
      <c r="M20" s="434">
        <f>'Z14a'!M30</f>
        <v>0</v>
      </c>
      <c r="N20" s="434">
        <v>0</v>
      </c>
      <c r="O20" s="434">
        <v>0</v>
      </c>
      <c r="P20" s="434">
        <v>0</v>
      </c>
      <c r="Q20" s="434">
        <v>0</v>
      </c>
      <c r="R20" s="435">
        <v>0</v>
      </c>
      <c r="S20" s="52"/>
    </row>
    <row r="21" spans="1:19" ht="19.5" customHeight="1">
      <c r="A21" s="138"/>
      <c r="B21" s="446" t="s">
        <v>730</v>
      </c>
      <c r="C21" s="434">
        <v>0</v>
      </c>
      <c r="D21" s="434">
        <v>0</v>
      </c>
      <c r="E21" s="434">
        <v>0</v>
      </c>
      <c r="F21" s="434">
        <v>0</v>
      </c>
      <c r="G21" s="434">
        <v>0</v>
      </c>
      <c r="H21" s="434">
        <v>0</v>
      </c>
      <c r="I21" s="434">
        <v>0</v>
      </c>
      <c r="J21" s="434">
        <v>0</v>
      </c>
      <c r="K21" s="434">
        <v>0</v>
      </c>
      <c r="L21" s="434">
        <v>0</v>
      </c>
      <c r="M21" s="434">
        <v>0</v>
      </c>
      <c r="N21" s="434">
        <v>0</v>
      </c>
      <c r="O21" s="434">
        <v>0</v>
      </c>
      <c r="P21" s="434">
        <v>0</v>
      </c>
      <c r="Q21" s="434">
        <v>0</v>
      </c>
      <c r="R21" s="435">
        <v>0</v>
      </c>
      <c r="S21" s="52"/>
    </row>
    <row r="22" spans="1:19" ht="19.5" customHeight="1">
      <c r="A22" s="139" t="s">
        <v>552</v>
      </c>
      <c r="B22" s="448" t="s">
        <v>554</v>
      </c>
      <c r="C22" s="434">
        <v>35635699</v>
      </c>
      <c r="D22" s="434">
        <f>'Z5'!D9</f>
        <v>42558391</v>
      </c>
      <c r="E22" s="434">
        <f>'Z14a'!E10</f>
        <v>36740000</v>
      </c>
      <c r="F22" s="434">
        <f>'Z14a'!F10</f>
        <v>36460000</v>
      </c>
      <c r="G22" s="434">
        <f>'Z14a'!G10</f>
        <v>36158000</v>
      </c>
      <c r="H22" s="434">
        <f>'Z14a'!H10</f>
        <v>36676000</v>
      </c>
      <c r="I22" s="434">
        <f>'Z14a'!I10</f>
        <v>36674000</v>
      </c>
      <c r="J22" s="434">
        <f>'Z14a'!J10</f>
        <v>36983000</v>
      </c>
      <c r="K22" s="434">
        <f>'Z14a'!K10</f>
        <v>36900000</v>
      </c>
      <c r="L22" s="434">
        <f>'Z14a'!L10</f>
        <v>37050000</v>
      </c>
      <c r="M22" s="434">
        <f>'Z14a'!M10</f>
        <v>37015000</v>
      </c>
      <c r="N22" s="434">
        <f>'Z14a'!N10</f>
        <v>36920000</v>
      </c>
      <c r="O22" s="434">
        <f>'Z14a'!O10</f>
        <v>36820000</v>
      </c>
      <c r="P22" s="434">
        <f>'Z14a'!P10</f>
        <v>36895000</v>
      </c>
      <c r="Q22" s="434">
        <f>'Z14a'!Q10</f>
        <v>37045000</v>
      </c>
      <c r="R22" s="435">
        <f>'Z14a'!R10</f>
        <v>36845000</v>
      </c>
      <c r="S22" s="52"/>
    </row>
    <row r="23" spans="1:19" ht="27.75" customHeight="1">
      <c r="A23" s="137" t="s">
        <v>553</v>
      </c>
      <c r="B23" s="445" t="s">
        <v>731</v>
      </c>
      <c r="C23" s="434">
        <f>C11+C12+C13+C14+C15</f>
        <v>11931461</v>
      </c>
      <c r="D23" s="434">
        <f aca="true" t="shared" si="2" ref="D23:R23">D11+D12+D13+D14+D15</f>
        <v>12640377</v>
      </c>
      <c r="E23" s="434">
        <f t="shared" si="2"/>
        <v>11001973</v>
      </c>
      <c r="F23" s="434">
        <f t="shared" si="2"/>
        <v>9393569</v>
      </c>
      <c r="G23" s="434">
        <f t="shared" si="2"/>
        <v>7789765</v>
      </c>
      <c r="H23" s="434">
        <f t="shared" si="2"/>
        <v>6850000</v>
      </c>
      <c r="I23" s="434">
        <f t="shared" si="2"/>
        <v>6080000</v>
      </c>
      <c r="J23" s="434">
        <f t="shared" si="2"/>
        <v>5310000</v>
      </c>
      <c r="K23" s="434">
        <f t="shared" si="2"/>
        <v>4540000</v>
      </c>
      <c r="L23" s="434">
        <f t="shared" si="2"/>
        <v>3770000</v>
      </c>
      <c r="M23" s="434">
        <f t="shared" si="2"/>
        <v>3000000</v>
      </c>
      <c r="N23" s="434">
        <f t="shared" si="2"/>
        <v>2000000</v>
      </c>
      <c r="O23" s="434">
        <f t="shared" si="2"/>
        <v>1000000</v>
      </c>
      <c r="P23" s="434">
        <f t="shared" si="2"/>
        <v>0</v>
      </c>
      <c r="Q23" s="434">
        <f t="shared" si="2"/>
        <v>0</v>
      </c>
      <c r="R23" s="435">
        <f t="shared" si="2"/>
        <v>0</v>
      </c>
      <c r="S23" s="52"/>
    </row>
    <row r="24" spans="1:19" ht="24.75" customHeight="1" thickBot="1">
      <c r="A24" s="140" t="s">
        <v>540</v>
      </c>
      <c r="B24" s="449" t="s">
        <v>732</v>
      </c>
      <c r="C24" s="450">
        <f>C23/C22</f>
        <v>0.3348176501322452</v>
      </c>
      <c r="D24" s="450">
        <f aca="true" t="shared" si="3" ref="D24:M24">D23/D22</f>
        <v>0.2970125679798374</v>
      </c>
      <c r="E24" s="450">
        <f t="shared" si="3"/>
        <v>0.29945489929232444</v>
      </c>
      <c r="F24" s="450">
        <f t="shared" si="3"/>
        <v>0.25764040043883707</v>
      </c>
      <c r="G24" s="450">
        <f t="shared" si="3"/>
        <v>0.2154368327894242</v>
      </c>
      <c r="H24" s="450">
        <f t="shared" si="3"/>
        <v>0.18677064020067619</v>
      </c>
      <c r="I24" s="450">
        <f t="shared" si="3"/>
        <v>0.16578502481321916</v>
      </c>
      <c r="J24" s="450">
        <f t="shared" si="3"/>
        <v>0.1435794824649163</v>
      </c>
      <c r="K24" s="450">
        <f t="shared" si="3"/>
        <v>0.12303523035230353</v>
      </c>
      <c r="L24" s="450">
        <f t="shared" si="3"/>
        <v>0.10175438596491228</v>
      </c>
      <c r="M24" s="450">
        <f t="shared" si="3"/>
        <v>0.08104822369309739</v>
      </c>
      <c r="N24" s="450">
        <f>N23/N22</f>
        <v>0.05417118093174431</v>
      </c>
      <c r="O24" s="450">
        <f>O23/O22</f>
        <v>0.027159152634437807</v>
      </c>
      <c r="P24" s="450">
        <f>P23/P22</f>
        <v>0</v>
      </c>
      <c r="Q24" s="450">
        <f>Q23/Q22</f>
        <v>0</v>
      </c>
      <c r="R24" s="442">
        <f>R23/R22</f>
        <v>0</v>
      </c>
      <c r="S24" s="52"/>
    </row>
    <row r="25" spans="1:19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52"/>
    </row>
    <row r="26" spans="1:19" ht="12.75">
      <c r="A26" s="134"/>
      <c r="B26" s="678" t="s">
        <v>955</v>
      </c>
      <c r="C26" s="678"/>
      <c r="D26" s="678"/>
      <c r="E26" s="678"/>
      <c r="F26" s="678"/>
      <c r="G26" s="679"/>
      <c r="H26" s="679"/>
      <c r="I26" s="679"/>
      <c r="M26" s="134"/>
      <c r="N26" s="930"/>
      <c r="O26" s="930"/>
      <c r="P26" s="930"/>
      <c r="Q26" s="930"/>
      <c r="R26" s="930"/>
      <c r="S26" s="930"/>
    </row>
    <row r="27" spans="1:19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52"/>
    </row>
    <row r="28" spans="1:19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M28" s="134"/>
      <c r="N28" s="134"/>
      <c r="O28" s="134"/>
      <c r="R28" s="134"/>
      <c r="S28" s="52"/>
    </row>
    <row r="29" spans="1:19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52"/>
    </row>
    <row r="30" spans="1:19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52"/>
    </row>
    <row r="31" spans="1:19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52"/>
    </row>
    <row r="32" spans="1:19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E1">
      <selection activeCell="K2" sqref="K2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1:18" ht="12.75">
      <c r="K1" s="691" t="s">
        <v>956</v>
      </c>
      <c r="L1" s="691"/>
      <c r="M1" s="691"/>
      <c r="N1" s="691"/>
      <c r="O1" s="691"/>
      <c r="P1" s="691"/>
      <c r="Q1" s="691"/>
      <c r="R1" s="691"/>
    </row>
    <row r="2" spans="14:17" ht="9" customHeight="1">
      <c r="N2" s="672"/>
      <c r="O2" s="945"/>
      <c r="P2" s="945"/>
      <c r="Q2" s="945"/>
    </row>
    <row r="3" spans="15:17" ht="9" customHeight="1">
      <c r="O3" s="691"/>
      <c r="P3" s="691"/>
      <c r="Q3" s="691"/>
    </row>
    <row r="4" spans="1:18" ht="12.75">
      <c r="A4" s="944" t="s">
        <v>661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</row>
    <row r="5" ht="5.25" customHeight="1"/>
    <row r="6" ht="13.5" thickBot="1"/>
    <row r="7" spans="1:18" ht="20.25" customHeight="1" thickBot="1">
      <c r="A7" s="946" t="s">
        <v>483</v>
      </c>
      <c r="B7" s="939" t="s">
        <v>698</v>
      </c>
      <c r="C7" s="948" t="s">
        <v>887</v>
      </c>
      <c r="D7" s="948" t="s">
        <v>888</v>
      </c>
      <c r="E7" s="941" t="s">
        <v>662</v>
      </c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3"/>
    </row>
    <row r="8" spans="1:18" ht="35.25" customHeight="1" thickBot="1">
      <c r="A8" s="947"/>
      <c r="B8" s="940"/>
      <c r="C8" s="949"/>
      <c r="D8" s="949"/>
      <c r="E8" s="634">
        <v>2010</v>
      </c>
      <c r="F8" s="635">
        <v>2011</v>
      </c>
      <c r="G8" s="635">
        <v>2012</v>
      </c>
      <c r="H8" s="635">
        <v>2013</v>
      </c>
      <c r="I8" s="635">
        <v>2014</v>
      </c>
      <c r="J8" s="635">
        <v>2015</v>
      </c>
      <c r="K8" s="635">
        <v>2016</v>
      </c>
      <c r="L8" s="635">
        <v>2017</v>
      </c>
      <c r="M8" s="636">
        <v>2018</v>
      </c>
      <c r="N8" s="637">
        <v>2019</v>
      </c>
      <c r="O8" s="637">
        <v>2020</v>
      </c>
      <c r="P8" s="637">
        <v>2021</v>
      </c>
      <c r="Q8" s="637">
        <v>2022</v>
      </c>
      <c r="R8" s="638">
        <v>2023</v>
      </c>
    </row>
    <row r="9" spans="1:18" ht="11.25" customHeight="1">
      <c r="A9" s="152">
        <v>1</v>
      </c>
      <c r="B9" s="151">
        <v>2</v>
      </c>
      <c r="C9" s="150">
        <v>3</v>
      </c>
      <c r="D9" s="150">
        <v>4</v>
      </c>
      <c r="E9" s="150">
        <v>5</v>
      </c>
      <c r="F9" s="151">
        <v>6</v>
      </c>
      <c r="G9" s="151">
        <v>7</v>
      </c>
      <c r="H9" s="151">
        <v>8</v>
      </c>
      <c r="I9" s="151">
        <v>9</v>
      </c>
      <c r="J9" s="151">
        <v>10</v>
      </c>
      <c r="K9" s="151">
        <v>11</v>
      </c>
      <c r="L9" s="151">
        <v>12</v>
      </c>
      <c r="M9" s="438">
        <v>13</v>
      </c>
      <c r="N9" s="151">
        <v>14</v>
      </c>
      <c r="O9" s="151">
        <v>15</v>
      </c>
      <c r="P9" s="151">
        <v>16</v>
      </c>
      <c r="Q9" s="151">
        <v>17</v>
      </c>
      <c r="R9" s="457">
        <v>18</v>
      </c>
    </row>
    <row r="10" spans="1:18" ht="12.75">
      <c r="A10" s="141" t="s">
        <v>513</v>
      </c>
      <c r="B10" s="142" t="s">
        <v>663</v>
      </c>
      <c r="C10" s="143">
        <f>C11+C15+C16+C17</f>
        <v>35635699</v>
      </c>
      <c r="D10" s="143">
        <f aca="true" t="shared" si="0" ref="D10:R10">D11+D15+D16+D17</f>
        <v>42558391</v>
      </c>
      <c r="E10" s="143">
        <f t="shared" si="0"/>
        <v>36740000</v>
      </c>
      <c r="F10" s="143">
        <f t="shared" si="0"/>
        <v>36460000</v>
      </c>
      <c r="G10" s="143">
        <f t="shared" si="0"/>
        <v>36158000</v>
      </c>
      <c r="H10" s="143">
        <f t="shared" si="0"/>
        <v>36676000</v>
      </c>
      <c r="I10" s="143">
        <f t="shared" si="0"/>
        <v>36674000</v>
      </c>
      <c r="J10" s="143">
        <f t="shared" si="0"/>
        <v>36983000</v>
      </c>
      <c r="K10" s="143">
        <f t="shared" si="0"/>
        <v>36900000</v>
      </c>
      <c r="L10" s="143">
        <f t="shared" si="0"/>
        <v>37050000</v>
      </c>
      <c r="M10" s="143">
        <f t="shared" si="0"/>
        <v>37015000</v>
      </c>
      <c r="N10" s="143">
        <f t="shared" si="0"/>
        <v>36920000</v>
      </c>
      <c r="O10" s="143">
        <f t="shared" si="0"/>
        <v>36820000</v>
      </c>
      <c r="P10" s="143">
        <f t="shared" si="0"/>
        <v>36895000</v>
      </c>
      <c r="Q10" s="143">
        <f t="shared" si="0"/>
        <v>37045000</v>
      </c>
      <c r="R10" s="221">
        <f t="shared" si="0"/>
        <v>36845000</v>
      </c>
    </row>
    <row r="11" spans="1:18" ht="12.75">
      <c r="A11" s="44" t="s">
        <v>484</v>
      </c>
      <c r="B11" s="55" t="s">
        <v>485</v>
      </c>
      <c r="C11" s="131">
        <f>C12+C13+C14</f>
        <v>5593339</v>
      </c>
      <c r="D11" s="131">
        <f aca="true" t="shared" si="1" ref="D11:R11">D12+D13+D14</f>
        <v>9201737</v>
      </c>
      <c r="E11" s="131">
        <f t="shared" si="1"/>
        <v>4992000</v>
      </c>
      <c r="F11" s="131">
        <f t="shared" si="1"/>
        <v>4800000</v>
      </c>
      <c r="G11" s="131">
        <f t="shared" si="1"/>
        <v>4808000</v>
      </c>
      <c r="H11" s="131">
        <f t="shared" si="1"/>
        <v>4816000</v>
      </c>
      <c r="I11" s="131">
        <f t="shared" si="1"/>
        <v>4974000</v>
      </c>
      <c r="J11" s="131">
        <f t="shared" si="1"/>
        <v>4933000</v>
      </c>
      <c r="K11" s="131">
        <f t="shared" si="1"/>
        <v>4900000</v>
      </c>
      <c r="L11" s="131">
        <f t="shared" si="1"/>
        <v>4950000</v>
      </c>
      <c r="M11" s="439">
        <f t="shared" si="1"/>
        <v>4915000</v>
      </c>
      <c r="N11" s="439">
        <f t="shared" si="1"/>
        <v>4970000</v>
      </c>
      <c r="O11" s="439">
        <f t="shared" si="1"/>
        <v>4970000</v>
      </c>
      <c r="P11" s="439">
        <f t="shared" si="1"/>
        <v>4995000</v>
      </c>
      <c r="Q11" s="439">
        <f t="shared" si="1"/>
        <v>4995000</v>
      </c>
      <c r="R11" s="132">
        <f t="shared" si="1"/>
        <v>4895000</v>
      </c>
    </row>
    <row r="12" spans="1:18" ht="12.75">
      <c r="A12" s="44" t="s">
        <v>521</v>
      </c>
      <c r="B12" s="55" t="s">
        <v>733</v>
      </c>
      <c r="C12" s="131">
        <v>2062341</v>
      </c>
      <c r="D12" s="131">
        <f>'Z 1'!F166-'Z 1'!F65-'Z 1'!F29</f>
        <v>1830868</v>
      </c>
      <c r="E12" s="131">
        <v>1592000</v>
      </c>
      <c r="F12" s="131">
        <v>1600000</v>
      </c>
      <c r="G12" s="131">
        <v>1608000</v>
      </c>
      <c r="H12" s="131">
        <v>1616000</v>
      </c>
      <c r="I12" s="131">
        <v>1624000</v>
      </c>
      <c r="J12" s="131">
        <v>1633000</v>
      </c>
      <c r="K12" s="131">
        <v>1750000</v>
      </c>
      <c r="L12" s="131">
        <v>1750000</v>
      </c>
      <c r="M12" s="439">
        <v>1765000</v>
      </c>
      <c r="N12" s="131">
        <v>1730000</v>
      </c>
      <c r="O12" s="131">
        <v>1730000</v>
      </c>
      <c r="P12" s="131">
        <v>1765000</v>
      </c>
      <c r="Q12" s="131">
        <v>1765000</v>
      </c>
      <c r="R12" s="132">
        <v>1715000</v>
      </c>
    </row>
    <row r="13" spans="1:18" ht="12.75">
      <c r="A13" s="44" t="s">
        <v>522</v>
      </c>
      <c r="B13" s="55" t="s">
        <v>734</v>
      </c>
      <c r="C13" s="131">
        <v>756395</v>
      </c>
      <c r="D13" s="131">
        <f>'Z 1'!F29</f>
        <v>4379170</v>
      </c>
      <c r="E13" s="131">
        <v>900000</v>
      </c>
      <c r="F13" s="131">
        <v>700000</v>
      </c>
      <c r="G13" s="131">
        <v>700000</v>
      </c>
      <c r="H13" s="131">
        <v>600000</v>
      </c>
      <c r="I13" s="131">
        <v>550000</v>
      </c>
      <c r="J13" s="131">
        <v>400000</v>
      </c>
      <c r="K13" s="131">
        <v>350000</v>
      </c>
      <c r="L13" s="131">
        <v>350000</v>
      </c>
      <c r="M13" s="439">
        <v>350000</v>
      </c>
      <c r="N13" s="131">
        <v>340000</v>
      </c>
      <c r="O13" s="131">
        <v>340000</v>
      </c>
      <c r="P13" s="131">
        <v>330000</v>
      </c>
      <c r="Q13" s="131">
        <v>330000</v>
      </c>
      <c r="R13" s="132">
        <v>330000</v>
      </c>
    </row>
    <row r="14" spans="1:18" ht="12.75">
      <c r="A14" s="44" t="s">
        <v>524</v>
      </c>
      <c r="B14" s="55" t="s">
        <v>735</v>
      </c>
      <c r="C14" s="131">
        <v>2774603</v>
      </c>
      <c r="D14" s="131">
        <f>'Z 1'!F66</f>
        <v>2991699</v>
      </c>
      <c r="E14" s="131">
        <v>2500000</v>
      </c>
      <c r="F14" s="131">
        <v>2500000</v>
      </c>
      <c r="G14" s="131">
        <v>2500000</v>
      </c>
      <c r="H14" s="131">
        <v>2600000</v>
      </c>
      <c r="I14" s="131">
        <v>2800000</v>
      </c>
      <c r="J14" s="131">
        <v>2900000</v>
      </c>
      <c r="K14" s="131">
        <v>2800000</v>
      </c>
      <c r="L14" s="131">
        <v>2850000</v>
      </c>
      <c r="M14" s="439">
        <v>2800000</v>
      </c>
      <c r="N14" s="131">
        <v>2900000</v>
      </c>
      <c r="O14" s="131">
        <v>2900000</v>
      </c>
      <c r="P14" s="131">
        <v>2900000</v>
      </c>
      <c r="Q14" s="131">
        <v>2900000</v>
      </c>
      <c r="R14" s="132">
        <v>2850000</v>
      </c>
    </row>
    <row r="15" spans="1:18" ht="12.75">
      <c r="A15" s="44" t="s">
        <v>486</v>
      </c>
      <c r="B15" s="55" t="s">
        <v>487</v>
      </c>
      <c r="C15" s="131">
        <v>20509494</v>
      </c>
      <c r="D15" s="131">
        <f>'Z 1'!F70+'Z 1'!F72+'Z 1'!F76</f>
        <v>23068775</v>
      </c>
      <c r="E15" s="131">
        <v>20600000</v>
      </c>
      <c r="F15" s="131">
        <v>20850000</v>
      </c>
      <c r="G15" s="131">
        <v>21100000</v>
      </c>
      <c r="H15" s="131">
        <v>21250000</v>
      </c>
      <c r="I15" s="131">
        <v>21450000</v>
      </c>
      <c r="J15" s="131">
        <v>21700000</v>
      </c>
      <c r="K15" s="131">
        <v>21700000</v>
      </c>
      <c r="L15" s="131">
        <v>21700000</v>
      </c>
      <c r="M15" s="439">
        <v>21700000</v>
      </c>
      <c r="N15" s="131">
        <v>21600000</v>
      </c>
      <c r="O15" s="131">
        <v>21600000</v>
      </c>
      <c r="P15" s="131">
        <v>21700000</v>
      </c>
      <c r="Q15" s="131">
        <v>21700000</v>
      </c>
      <c r="R15" s="132">
        <v>21600000</v>
      </c>
    </row>
    <row r="16" spans="1:18" ht="12.75">
      <c r="A16" s="44" t="s">
        <v>488</v>
      </c>
      <c r="B16" s="54" t="s">
        <v>664</v>
      </c>
      <c r="C16" s="131">
        <v>7719225</v>
      </c>
      <c r="D16" s="131">
        <f>'Z 1'!F158</f>
        <v>9568160</v>
      </c>
      <c r="E16" s="131">
        <v>6100000</v>
      </c>
      <c r="F16" s="131">
        <v>6300000</v>
      </c>
      <c r="G16" s="131">
        <v>6200000</v>
      </c>
      <c r="H16" s="131">
        <v>6200000</v>
      </c>
      <c r="I16" s="131">
        <v>6200000</v>
      </c>
      <c r="J16" s="131">
        <v>6200000</v>
      </c>
      <c r="K16" s="131">
        <v>6200000</v>
      </c>
      <c r="L16" s="131">
        <v>6200000</v>
      </c>
      <c r="M16" s="439">
        <v>6200000</v>
      </c>
      <c r="N16" s="131">
        <v>6200000</v>
      </c>
      <c r="O16" s="131">
        <v>6200000</v>
      </c>
      <c r="P16" s="131">
        <v>6200000</v>
      </c>
      <c r="Q16" s="131">
        <v>6350000</v>
      </c>
      <c r="R16" s="132">
        <v>6350000</v>
      </c>
    </row>
    <row r="17" spans="1:18" ht="12.75">
      <c r="A17" s="44" t="s">
        <v>737</v>
      </c>
      <c r="B17" s="54" t="s">
        <v>106</v>
      </c>
      <c r="C17" s="131">
        <v>1813641</v>
      </c>
      <c r="D17" s="131">
        <f>'Z 1'!F164</f>
        <v>719719</v>
      </c>
      <c r="E17" s="131">
        <v>5048000</v>
      </c>
      <c r="F17" s="131">
        <v>4510000</v>
      </c>
      <c r="G17" s="131">
        <v>4050000</v>
      </c>
      <c r="H17" s="131">
        <v>4410000</v>
      </c>
      <c r="I17" s="131">
        <v>4050000</v>
      </c>
      <c r="J17" s="131">
        <v>4150000</v>
      </c>
      <c r="K17" s="131">
        <v>4100000</v>
      </c>
      <c r="L17" s="131">
        <v>4200000</v>
      </c>
      <c r="M17" s="439">
        <v>4200000</v>
      </c>
      <c r="N17" s="131">
        <v>4150000</v>
      </c>
      <c r="O17" s="131">
        <v>4050000</v>
      </c>
      <c r="P17" s="131">
        <v>4000000</v>
      </c>
      <c r="Q17" s="131">
        <v>4000000</v>
      </c>
      <c r="R17" s="132">
        <v>4000000</v>
      </c>
    </row>
    <row r="18" spans="1:18" ht="12.75">
      <c r="A18" s="144" t="s">
        <v>515</v>
      </c>
      <c r="B18" s="57" t="s">
        <v>490</v>
      </c>
      <c r="C18" s="145">
        <v>36402989</v>
      </c>
      <c r="D18" s="145">
        <f>'Z 2 '!D656</f>
        <v>43267307</v>
      </c>
      <c r="E18" s="145">
        <v>34782696</v>
      </c>
      <c r="F18" s="145">
        <v>34079246</v>
      </c>
      <c r="G18" s="145">
        <v>34142000</v>
      </c>
      <c r="H18" s="145">
        <v>33802000</v>
      </c>
      <c r="I18" s="145">
        <v>34075000</v>
      </c>
      <c r="J18" s="145">
        <v>34612000</v>
      </c>
      <c r="K18" s="145">
        <v>34932000</v>
      </c>
      <c r="L18" s="145">
        <v>34877000</v>
      </c>
      <c r="M18" s="440">
        <v>35172000</v>
      </c>
      <c r="N18" s="145">
        <v>35668000</v>
      </c>
      <c r="O18" s="145">
        <v>35185000</v>
      </c>
      <c r="P18" s="145">
        <v>35131000</v>
      </c>
      <c r="Q18" s="145">
        <v>34968000</v>
      </c>
      <c r="R18" s="146">
        <v>34900000</v>
      </c>
    </row>
    <row r="19" spans="1:18" ht="12.75">
      <c r="A19" s="144" t="s">
        <v>519</v>
      </c>
      <c r="B19" s="57" t="s">
        <v>722</v>
      </c>
      <c r="C19" s="145">
        <v>3850000</v>
      </c>
      <c r="D19" s="145">
        <v>3000000</v>
      </c>
      <c r="E19" s="145"/>
      <c r="F19" s="145"/>
      <c r="G19" s="145"/>
      <c r="H19" s="145"/>
      <c r="I19" s="145"/>
      <c r="J19" s="145"/>
      <c r="K19" s="145"/>
      <c r="L19" s="145"/>
      <c r="M19" s="440"/>
      <c r="N19" s="440"/>
      <c r="O19" s="440"/>
      <c r="P19" s="440"/>
      <c r="Q19" s="440"/>
      <c r="R19" s="146"/>
    </row>
    <row r="20" spans="1:18" ht="12.75">
      <c r="A20" s="144" t="s">
        <v>542</v>
      </c>
      <c r="B20" s="57" t="s">
        <v>665</v>
      </c>
      <c r="C20" s="145">
        <f>C21+C26+C30+C31</f>
        <v>4276273</v>
      </c>
      <c r="D20" s="145">
        <f>D21+D26+D30+D31</f>
        <v>3284798</v>
      </c>
      <c r="E20" s="145">
        <f>E21+E26+E30+E31</f>
        <v>2698771</v>
      </c>
      <c r="F20" s="145">
        <f aca="true" t="shared" si="2" ref="F20:R20">F21+F26+F30+F31</f>
        <v>2699070</v>
      </c>
      <c r="G20" s="145">
        <f t="shared" si="2"/>
        <v>3463052</v>
      </c>
      <c r="H20" s="145">
        <f t="shared" si="2"/>
        <v>1789765</v>
      </c>
      <c r="I20" s="145">
        <f t="shared" si="2"/>
        <v>1386000</v>
      </c>
      <c r="J20" s="145">
        <f t="shared" si="2"/>
        <v>1360000</v>
      </c>
      <c r="K20" s="145">
        <f t="shared" si="2"/>
        <v>1310000</v>
      </c>
      <c r="L20" s="145">
        <f t="shared" si="2"/>
        <v>1270000</v>
      </c>
      <c r="M20" s="145">
        <f t="shared" si="2"/>
        <v>1180000</v>
      </c>
      <c r="N20" s="145">
        <f t="shared" si="2"/>
        <v>1360000</v>
      </c>
      <c r="O20" s="145">
        <f t="shared" si="2"/>
        <v>1280000</v>
      </c>
      <c r="P20" s="145">
        <f t="shared" si="2"/>
        <v>1180000</v>
      </c>
      <c r="Q20" s="145">
        <f t="shared" si="2"/>
        <v>0</v>
      </c>
      <c r="R20" s="146">
        <f t="shared" si="2"/>
        <v>0</v>
      </c>
    </row>
    <row r="21" spans="1:18" ht="12.75">
      <c r="A21" s="44" t="s">
        <v>484</v>
      </c>
      <c r="B21" s="55" t="s">
        <v>736</v>
      </c>
      <c r="C21" s="131">
        <f>C22+C23+C24+C25</f>
        <v>3967662</v>
      </c>
      <c r="D21" s="131">
        <f aca="true" t="shared" si="3" ref="D21:R21">D22+D23+D24+D25</f>
        <v>3210018</v>
      </c>
      <c r="E21" s="131">
        <f t="shared" si="3"/>
        <v>2598774</v>
      </c>
      <c r="F21" s="131">
        <f t="shared" si="3"/>
        <v>2529404</v>
      </c>
      <c r="G21" s="131">
        <f t="shared" si="3"/>
        <v>2471804</v>
      </c>
      <c r="H21" s="131">
        <f t="shared" si="3"/>
        <v>1789765</v>
      </c>
      <c r="I21" s="131">
        <f t="shared" si="3"/>
        <v>616000</v>
      </c>
      <c r="J21" s="131">
        <f t="shared" si="3"/>
        <v>590000</v>
      </c>
      <c r="K21" s="131">
        <f t="shared" si="3"/>
        <v>540000</v>
      </c>
      <c r="L21" s="131">
        <f t="shared" si="3"/>
        <v>500000</v>
      </c>
      <c r="M21" s="131">
        <f t="shared" si="3"/>
        <v>410000</v>
      </c>
      <c r="N21" s="131">
        <f t="shared" si="3"/>
        <v>360000</v>
      </c>
      <c r="O21" s="131">
        <f t="shared" si="3"/>
        <v>280000</v>
      </c>
      <c r="P21" s="131">
        <f t="shared" si="3"/>
        <v>180000</v>
      </c>
      <c r="Q21" s="131">
        <f t="shared" si="3"/>
        <v>0</v>
      </c>
      <c r="R21" s="132">
        <f t="shared" si="3"/>
        <v>0</v>
      </c>
    </row>
    <row r="22" spans="1:18" ht="12.75">
      <c r="A22" s="44" t="s">
        <v>521</v>
      </c>
      <c r="B22" s="54" t="s">
        <v>848</v>
      </c>
      <c r="C22" s="131">
        <v>2474471</v>
      </c>
      <c r="D22" s="131">
        <f>'Z5'!D23</f>
        <v>2279084</v>
      </c>
      <c r="E22" s="131">
        <v>1626404</v>
      </c>
      <c r="F22" s="131">
        <v>1596404</v>
      </c>
      <c r="G22" s="131">
        <v>1596404</v>
      </c>
      <c r="H22" s="131">
        <v>939765</v>
      </c>
      <c r="I22" s="131">
        <v>0</v>
      </c>
      <c r="J22" s="131">
        <v>0</v>
      </c>
      <c r="K22" s="131">
        <v>0</v>
      </c>
      <c r="L22" s="55">
        <v>0</v>
      </c>
      <c r="M22" s="441">
        <v>0</v>
      </c>
      <c r="N22" s="55">
        <v>0</v>
      </c>
      <c r="O22" s="55">
        <v>0</v>
      </c>
      <c r="P22" s="55">
        <v>0</v>
      </c>
      <c r="Q22" s="55">
        <v>0</v>
      </c>
      <c r="R22" s="133">
        <v>0</v>
      </c>
    </row>
    <row r="23" spans="1:18" ht="12.75">
      <c r="A23" s="44" t="s">
        <v>522</v>
      </c>
      <c r="B23" s="54" t="s">
        <v>849</v>
      </c>
      <c r="C23" s="131">
        <v>37500</v>
      </c>
      <c r="D23" s="131">
        <f>'Z5'!D25</f>
        <v>12000</v>
      </c>
      <c r="E23" s="131">
        <v>12000</v>
      </c>
      <c r="F23" s="131">
        <v>12000</v>
      </c>
      <c r="G23" s="131">
        <v>7400</v>
      </c>
      <c r="H23" s="131"/>
      <c r="I23" s="131"/>
      <c r="J23" s="131"/>
      <c r="K23" s="131"/>
      <c r="L23" s="55"/>
      <c r="M23" s="441"/>
      <c r="N23" s="55"/>
      <c r="O23" s="55"/>
      <c r="P23" s="55"/>
      <c r="Q23" s="55"/>
      <c r="R23" s="133"/>
    </row>
    <row r="24" spans="1:18" ht="45">
      <c r="A24" s="44" t="s">
        <v>524</v>
      </c>
      <c r="B24" s="54" t="s">
        <v>666</v>
      </c>
      <c r="C24" s="131">
        <v>776330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439">
        <v>0</v>
      </c>
      <c r="N24" s="131"/>
      <c r="O24" s="131">
        <v>0</v>
      </c>
      <c r="P24" s="131">
        <v>0</v>
      </c>
      <c r="Q24" s="131">
        <v>0</v>
      </c>
      <c r="R24" s="132">
        <v>0</v>
      </c>
    </row>
    <row r="25" spans="1:18" ht="12.75">
      <c r="A25" s="44" t="s">
        <v>526</v>
      </c>
      <c r="B25" s="54" t="s">
        <v>491</v>
      </c>
      <c r="C25" s="131">
        <v>679361</v>
      </c>
      <c r="D25" s="131">
        <f>'Z 2 '!D220</f>
        <v>918934</v>
      </c>
      <c r="E25" s="131">
        <v>960370</v>
      </c>
      <c r="F25" s="131">
        <v>921000</v>
      </c>
      <c r="G25" s="131">
        <v>868000</v>
      </c>
      <c r="H25" s="131">
        <v>850000</v>
      </c>
      <c r="I25" s="131">
        <v>616000</v>
      </c>
      <c r="J25" s="131">
        <v>590000</v>
      </c>
      <c r="K25" s="131">
        <v>540000</v>
      </c>
      <c r="L25" s="131">
        <v>500000</v>
      </c>
      <c r="M25" s="439">
        <v>410000</v>
      </c>
      <c r="N25" s="131">
        <v>360000</v>
      </c>
      <c r="O25" s="131">
        <v>280000</v>
      </c>
      <c r="P25" s="131">
        <v>180000</v>
      </c>
      <c r="Q25" s="131">
        <v>0</v>
      </c>
      <c r="R25" s="132">
        <v>0</v>
      </c>
    </row>
    <row r="26" spans="1:18" ht="22.5">
      <c r="A26" s="44" t="s">
        <v>486</v>
      </c>
      <c r="B26" s="54" t="s">
        <v>672</v>
      </c>
      <c r="C26" s="131">
        <f>C27+C28+C29</f>
        <v>0</v>
      </c>
      <c r="D26" s="131">
        <f aca="true" t="shared" si="4" ref="D26:R26">D27+D28+D29</f>
        <v>0</v>
      </c>
      <c r="E26" s="131">
        <f t="shared" si="4"/>
        <v>0</v>
      </c>
      <c r="F26" s="131">
        <f t="shared" si="4"/>
        <v>0</v>
      </c>
      <c r="G26" s="131">
        <f t="shared" si="4"/>
        <v>0</v>
      </c>
      <c r="H26" s="131">
        <f t="shared" si="4"/>
        <v>0</v>
      </c>
      <c r="I26" s="131">
        <f t="shared" si="4"/>
        <v>0</v>
      </c>
      <c r="J26" s="131">
        <f t="shared" si="4"/>
        <v>0</v>
      </c>
      <c r="K26" s="131">
        <f t="shared" si="4"/>
        <v>0</v>
      </c>
      <c r="L26" s="131">
        <f t="shared" si="4"/>
        <v>0</v>
      </c>
      <c r="M26" s="439">
        <f t="shared" si="4"/>
        <v>0</v>
      </c>
      <c r="N26" s="439">
        <f t="shared" si="4"/>
        <v>0</v>
      </c>
      <c r="O26" s="439">
        <f t="shared" si="4"/>
        <v>0</v>
      </c>
      <c r="P26" s="439">
        <f t="shared" si="4"/>
        <v>0</v>
      </c>
      <c r="Q26" s="439">
        <f t="shared" si="4"/>
        <v>0</v>
      </c>
      <c r="R26" s="132">
        <f t="shared" si="4"/>
        <v>0</v>
      </c>
    </row>
    <row r="27" spans="1:18" ht="12.75">
      <c r="A27" s="44" t="s">
        <v>521</v>
      </c>
      <c r="B27" s="55" t="s">
        <v>673</v>
      </c>
      <c r="C27" s="55"/>
      <c r="D27" s="55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441">
        <v>0</v>
      </c>
      <c r="N27" s="55">
        <v>0</v>
      </c>
      <c r="O27" s="55">
        <v>0</v>
      </c>
      <c r="P27" s="55">
        <v>0</v>
      </c>
      <c r="Q27" s="55">
        <v>0</v>
      </c>
      <c r="R27" s="133">
        <v>0</v>
      </c>
    </row>
    <row r="28" spans="1:18" ht="45">
      <c r="A28" s="44" t="s">
        <v>522</v>
      </c>
      <c r="B28" s="54" t="s">
        <v>666</v>
      </c>
      <c r="C28" s="55">
        <v>0</v>
      </c>
      <c r="D28" s="131">
        <f>'Z5'!D26</f>
        <v>0</v>
      </c>
      <c r="E28" s="14"/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441">
        <v>0</v>
      </c>
      <c r="N28" s="55">
        <v>0</v>
      </c>
      <c r="O28" s="55">
        <v>0</v>
      </c>
      <c r="P28" s="55">
        <v>0</v>
      </c>
      <c r="Q28" s="55">
        <v>0</v>
      </c>
      <c r="R28" s="133">
        <v>0</v>
      </c>
    </row>
    <row r="29" spans="1:18" ht="12.75">
      <c r="A29" s="44" t="s">
        <v>524</v>
      </c>
      <c r="B29" s="55" t="s">
        <v>491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441">
        <v>0</v>
      </c>
      <c r="N29" s="55">
        <v>0</v>
      </c>
      <c r="O29" s="55">
        <v>0</v>
      </c>
      <c r="P29" s="55">
        <v>0</v>
      </c>
      <c r="Q29" s="55">
        <v>0</v>
      </c>
      <c r="R29" s="133">
        <v>0</v>
      </c>
    </row>
    <row r="30" spans="1:18" ht="12.75">
      <c r="A30" s="44" t="s">
        <v>488</v>
      </c>
      <c r="B30" s="55" t="s">
        <v>674</v>
      </c>
      <c r="C30" s="131">
        <v>308611</v>
      </c>
      <c r="D30" s="131">
        <f>'Z 2 '!D224</f>
        <v>74780</v>
      </c>
      <c r="E30" s="131">
        <v>99997</v>
      </c>
      <c r="F30" s="131">
        <v>169666</v>
      </c>
      <c r="G30" s="131">
        <v>991248</v>
      </c>
      <c r="H30" s="131">
        <v>0</v>
      </c>
      <c r="I30" s="131">
        <v>0</v>
      </c>
      <c r="J30" s="131">
        <v>0</v>
      </c>
      <c r="K30" s="131">
        <v>0</v>
      </c>
      <c r="L30" s="459">
        <v>0</v>
      </c>
      <c r="M30" s="441">
        <v>0</v>
      </c>
      <c r="N30" s="55">
        <v>0</v>
      </c>
      <c r="O30" s="55">
        <v>0</v>
      </c>
      <c r="P30" s="55">
        <v>0</v>
      </c>
      <c r="Q30" s="55">
        <v>0</v>
      </c>
      <c r="R30" s="133">
        <v>0</v>
      </c>
    </row>
    <row r="31" spans="1:18" ht="18.75" customHeight="1">
      <c r="A31" s="44" t="s">
        <v>737</v>
      </c>
      <c r="B31" s="54" t="s">
        <v>547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770000</v>
      </c>
      <c r="J31" s="131">
        <v>770000</v>
      </c>
      <c r="K31" s="131">
        <v>770000</v>
      </c>
      <c r="L31" s="131">
        <v>770000</v>
      </c>
      <c r="M31" s="439">
        <v>770000</v>
      </c>
      <c r="N31" s="131">
        <v>1000000</v>
      </c>
      <c r="O31" s="131">
        <v>1000000</v>
      </c>
      <c r="P31" s="131">
        <v>1000000</v>
      </c>
      <c r="Q31" s="131">
        <v>0</v>
      </c>
      <c r="R31" s="132">
        <v>0</v>
      </c>
    </row>
    <row r="32" spans="1:18" ht="12.75">
      <c r="A32" s="144" t="s">
        <v>549</v>
      </c>
      <c r="B32" s="57" t="s">
        <v>492</v>
      </c>
      <c r="C32" s="145">
        <f>C10-C18</f>
        <v>-767290</v>
      </c>
      <c r="D32" s="145">
        <f aca="true" t="shared" si="5" ref="D32:R32">D10-D18</f>
        <v>-708916</v>
      </c>
      <c r="E32" s="145">
        <f t="shared" si="5"/>
        <v>1957304</v>
      </c>
      <c r="F32" s="145">
        <f t="shared" si="5"/>
        <v>2380754</v>
      </c>
      <c r="G32" s="145">
        <f t="shared" si="5"/>
        <v>2016000</v>
      </c>
      <c r="H32" s="145">
        <f t="shared" si="5"/>
        <v>2874000</v>
      </c>
      <c r="I32" s="145">
        <f t="shared" si="5"/>
        <v>2599000</v>
      </c>
      <c r="J32" s="145">
        <f t="shared" si="5"/>
        <v>2371000</v>
      </c>
      <c r="K32" s="145">
        <f t="shared" si="5"/>
        <v>1968000</v>
      </c>
      <c r="L32" s="145">
        <f t="shared" si="5"/>
        <v>2173000</v>
      </c>
      <c r="M32" s="440">
        <f t="shared" si="5"/>
        <v>1843000</v>
      </c>
      <c r="N32" s="440">
        <f t="shared" si="5"/>
        <v>1252000</v>
      </c>
      <c r="O32" s="440">
        <f t="shared" si="5"/>
        <v>1635000</v>
      </c>
      <c r="P32" s="440">
        <f t="shared" si="5"/>
        <v>1764000</v>
      </c>
      <c r="Q32" s="440">
        <f t="shared" si="5"/>
        <v>2077000</v>
      </c>
      <c r="R32" s="146">
        <f t="shared" si="5"/>
        <v>1945000</v>
      </c>
    </row>
    <row r="33" spans="1:18" ht="12.75">
      <c r="A33" s="144" t="s">
        <v>850</v>
      </c>
      <c r="B33" s="57" t="s">
        <v>667</v>
      </c>
      <c r="C33" s="145">
        <f>'Z14'!C23</f>
        <v>11931461</v>
      </c>
      <c r="D33" s="145">
        <f>'Z14'!D23</f>
        <v>12640377</v>
      </c>
      <c r="E33" s="145">
        <f>'Z14'!E23</f>
        <v>11001973</v>
      </c>
      <c r="F33" s="145">
        <f>'Z14'!F23</f>
        <v>9393569</v>
      </c>
      <c r="G33" s="145">
        <f>'Z14'!G23</f>
        <v>7789765</v>
      </c>
      <c r="H33" s="145">
        <f>'Z14'!H23</f>
        <v>6850000</v>
      </c>
      <c r="I33" s="145">
        <f>'Z14'!I23</f>
        <v>6080000</v>
      </c>
      <c r="J33" s="145">
        <f>'Z14'!J23</f>
        <v>5310000</v>
      </c>
      <c r="K33" s="145">
        <f>'Z14'!K23</f>
        <v>4540000</v>
      </c>
      <c r="L33" s="145">
        <f>'Z14'!L23</f>
        <v>3770000</v>
      </c>
      <c r="M33" s="440">
        <f>'Z14'!M23</f>
        <v>3000000</v>
      </c>
      <c r="N33" s="440">
        <f>'Z14'!N23</f>
        <v>2000000</v>
      </c>
      <c r="O33" s="440">
        <f>'Z14'!O23</f>
        <v>1000000</v>
      </c>
      <c r="P33" s="440">
        <f>'Z14'!P23</f>
        <v>0</v>
      </c>
      <c r="Q33" s="440">
        <f>'Z14'!Q23</f>
        <v>0</v>
      </c>
      <c r="R33" s="146">
        <f>'Z14'!R23</f>
        <v>0</v>
      </c>
    </row>
    <row r="34" spans="1:18" ht="12.75">
      <c r="A34" s="144" t="s">
        <v>675</v>
      </c>
      <c r="B34" s="57" t="s">
        <v>668</v>
      </c>
      <c r="C34" s="147">
        <f aca="true" t="shared" si="6" ref="C34:R34">C33/C10</f>
        <v>0.3348176501322452</v>
      </c>
      <c r="D34" s="147">
        <f t="shared" si="6"/>
        <v>0.2970125679798374</v>
      </c>
      <c r="E34" s="147">
        <f t="shared" si="6"/>
        <v>0.29945489929232444</v>
      </c>
      <c r="F34" s="147">
        <f t="shared" si="6"/>
        <v>0.25764040043883707</v>
      </c>
      <c r="G34" s="147">
        <f t="shared" si="6"/>
        <v>0.2154368327894242</v>
      </c>
      <c r="H34" s="147">
        <f t="shared" si="6"/>
        <v>0.18677064020067619</v>
      </c>
      <c r="I34" s="147">
        <f t="shared" si="6"/>
        <v>0.16578502481321916</v>
      </c>
      <c r="J34" s="147">
        <f t="shared" si="6"/>
        <v>0.1435794824649163</v>
      </c>
      <c r="K34" s="147">
        <f t="shared" si="6"/>
        <v>0.12303523035230353</v>
      </c>
      <c r="L34" s="147">
        <f t="shared" si="6"/>
        <v>0.10175438596491228</v>
      </c>
      <c r="M34" s="147">
        <f t="shared" si="6"/>
        <v>0.08104822369309739</v>
      </c>
      <c r="N34" s="147">
        <f t="shared" si="6"/>
        <v>0.05417118093174431</v>
      </c>
      <c r="O34" s="147">
        <f t="shared" si="6"/>
        <v>0.027159152634437807</v>
      </c>
      <c r="P34" s="147">
        <f t="shared" si="6"/>
        <v>0</v>
      </c>
      <c r="Q34" s="147">
        <f t="shared" si="6"/>
        <v>0</v>
      </c>
      <c r="R34" s="458">
        <f t="shared" si="6"/>
        <v>0</v>
      </c>
    </row>
    <row r="35" spans="1:18" ht="22.5">
      <c r="A35" s="144" t="s">
        <v>676</v>
      </c>
      <c r="B35" s="53" t="s">
        <v>669</v>
      </c>
      <c r="C35" s="147">
        <f>(C20+C31)/C10</f>
        <v>0.11999969468818333</v>
      </c>
      <c r="D35" s="147">
        <f aca="true" t="shared" si="7" ref="D35:R35">(D20+D31)/D10</f>
        <v>0.07718332208564933</v>
      </c>
      <c r="E35" s="147">
        <f t="shared" si="7"/>
        <v>0.07345593358737071</v>
      </c>
      <c r="F35" s="147">
        <f t="shared" si="7"/>
        <v>0.07402825013713658</v>
      </c>
      <c r="G35" s="147">
        <f t="shared" si="7"/>
        <v>0.09577554068255988</v>
      </c>
      <c r="H35" s="147">
        <f t="shared" si="7"/>
        <v>0.048799351074272</v>
      </c>
      <c r="I35" s="147">
        <f t="shared" si="7"/>
        <v>0.05878824235152969</v>
      </c>
      <c r="J35" s="147">
        <f t="shared" si="7"/>
        <v>0.05759402968931671</v>
      </c>
      <c r="K35" s="147">
        <f t="shared" si="7"/>
        <v>0.056368563685636856</v>
      </c>
      <c r="L35" s="147">
        <f t="shared" si="7"/>
        <v>0.05506072874493927</v>
      </c>
      <c r="M35" s="147">
        <f t="shared" si="7"/>
        <v>0.05268134540051331</v>
      </c>
      <c r="N35" s="147">
        <f t="shared" si="7"/>
        <v>0.06392199349945829</v>
      </c>
      <c r="O35" s="147">
        <f t="shared" si="7"/>
        <v>0.061922868006518195</v>
      </c>
      <c r="P35" s="147">
        <f t="shared" si="7"/>
        <v>0.059086597099878034</v>
      </c>
      <c r="Q35" s="147">
        <f t="shared" si="7"/>
        <v>0</v>
      </c>
      <c r="R35" s="458">
        <f t="shared" si="7"/>
        <v>0</v>
      </c>
    </row>
    <row r="36" spans="1:18" ht="22.5">
      <c r="A36" s="144" t="s">
        <v>851</v>
      </c>
      <c r="B36" s="53" t="s">
        <v>670</v>
      </c>
      <c r="C36" s="147">
        <f>C33/C10</f>
        <v>0.3348176501322452</v>
      </c>
      <c r="D36" s="147">
        <f aca="true" t="shared" si="8" ref="D36:R36">D33/D10</f>
        <v>0.2970125679798374</v>
      </c>
      <c r="E36" s="147">
        <f t="shared" si="8"/>
        <v>0.29945489929232444</v>
      </c>
      <c r="F36" s="147">
        <f t="shared" si="8"/>
        <v>0.25764040043883707</v>
      </c>
      <c r="G36" s="147">
        <f t="shared" si="8"/>
        <v>0.2154368327894242</v>
      </c>
      <c r="H36" s="147">
        <f t="shared" si="8"/>
        <v>0.18677064020067619</v>
      </c>
      <c r="I36" s="147">
        <f t="shared" si="8"/>
        <v>0.16578502481321916</v>
      </c>
      <c r="J36" s="147">
        <f t="shared" si="8"/>
        <v>0.1435794824649163</v>
      </c>
      <c r="K36" s="147">
        <f t="shared" si="8"/>
        <v>0.12303523035230353</v>
      </c>
      <c r="L36" s="147">
        <f t="shared" si="8"/>
        <v>0.10175438596491228</v>
      </c>
      <c r="M36" s="147">
        <f t="shared" si="8"/>
        <v>0.08104822369309739</v>
      </c>
      <c r="N36" s="147">
        <f t="shared" si="8"/>
        <v>0.05417118093174431</v>
      </c>
      <c r="O36" s="147">
        <f t="shared" si="8"/>
        <v>0.027159152634437807</v>
      </c>
      <c r="P36" s="147">
        <f t="shared" si="8"/>
        <v>0</v>
      </c>
      <c r="Q36" s="147">
        <f t="shared" si="8"/>
        <v>0</v>
      </c>
      <c r="R36" s="147">
        <f t="shared" si="8"/>
        <v>0</v>
      </c>
    </row>
    <row r="37" spans="1:18" ht="23.25" thickBot="1">
      <c r="A37" s="148" t="s">
        <v>852</v>
      </c>
      <c r="B37" s="149" t="s">
        <v>671</v>
      </c>
      <c r="C37" s="466">
        <f>(C20+C31)/C10</f>
        <v>0.11999969468818333</v>
      </c>
      <c r="D37" s="466">
        <f aca="true" t="shared" si="9" ref="D37:R37">(D20+D31)/D10</f>
        <v>0.07718332208564933</v>
      </c>
      <c r="E37" s="466">
        <f t="shared" si="9"/>
        <v>0.07345593358737071</v>
      </c>
      <c r="F37" s="466">
        <f t="shared" si="9"/>
        <v>0.07402825013713658</v>
      </c>
      <c r="G37" s="466">
        <f t="shared" si="9"/>
        <v>0.09577554068255988</v>
      </c>
      <c r="H37" s="466">
        <f t="shared" si="9"/>
        <v>0.048799351074272</v>
      </c>
      <c r="I37" s="466">
        <f t="shared" si="9"/>
        <v>0.05878824235152969</v>
      </c>
      <c r="J37" s="466">
        <f t="shared" si="9"/>
        <v>0.05759402968931671</v>
      </c>
      <c r="K37" s="466">
        <f t="shared" si="9"/>
        <v>0.056368563685636856</v>
      </c>
      <c r="L37" s="466">
        <f t="shared" si="9"/>
        <v>0.05506072874493927</v>
      </c>
      <c r="M37" s="466">
        <f t="shared" si="9"/>
        <v>0.05268134540051331</v>
      </c>
      <c r="N37" s="466">
        <f t="shared" si="9"/>
        <v>0.06392199349945829</v>
      </c>
      <c r="O37" s="466">
        <f t="shared" si="9"/>
        <v>0.061922868006518195</v>
      </c>
      <c r="P37" s="466">
        <f t="shared" si="9"/>
        <v>0.059086597099878034</v>
      </c>
      <c r="Q37" s="466">
        <f t="shared" si="9"/>
        <v>0</v>
      </c>
      <c r="R37" s="466">
        <f t="shared" si="9"/>
        <v>0</v>
      </c>
    </row>
    <row r="38" spans="1:18" ht="15.75" customHeight="1">
      <c r="A38" s="32"/>
      <c r="B38" s="399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</row>
    <row r="39" spans="2:18" ht="13.5" customHeight="1">
      <c r="B39" s="680" t="s">
        <v>955</v>
      </c>
      <c r="C39" s="680"/>
      <c r="D39" s="680"/>
      <c r="E39" s="680"/>
      <c r="F39" s="222"/>
      <c r="I39" s="14"/>
      <c r="N39" s="950"/>
      <c r="O39" s="950"/>
      <c r="P39" s="950"/>
      <c r="Q39" s="950"/>
      <c r="R39" s="433"/>
    </row>
    <row r="41" spans="15:16" ht="12.75">
      <c r="O41" s="808"/>
      <c r="P41" s="808"/>
    </row>
  </sheetData>
  <mergeCells count="11">
    <mergeCell ref="K1:R1"/>
    <mergeCell ref="O41:P41"/>
    <mergeCell ref="C7:C8"/>
    <mergeCell ref="D7:D8"/>
    <mergeCell ref="N39:Q39"/>
    <mergeCell ref="B7:B8"/>
    <mergeCell ref="E7:R7"/>
    <mergeCell ref="A4:R4"/>
    <mergeCell ref="N2:Q2"/>
    <mergeCell ref="O3:Q3"/>
    <mergeCell ref="A7:A8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105"/>
  <sheetViews>
    <sheetView zoomScaleSheetLayoutView="75" workbookViewId="0" topLeftCell="A1">
      <selection activeCell="D1" sqref="D1:L1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52.875" style="0" customWidth="1"/>
    <col min="4" max="4" width="11.125" style="0" customWidth="1"/>
    <col min="5" max="5" width="8.75390625" style="0" customWidth="1"/>
    <col min="6" max="6" width="9.25390625" style="0" customWidth="1"/>
    <col min="7" max="7" width="10.875" style="0" customWidth="1"/>
    <col min="8" max="8" width="10.75390625" style="0" customWidth="1"/>
    <col min="9" max="9" width="9.625" style="0" customWidth="1"/>
    <col min="10" max="10" width="9.25390625" style="0" customWidth="1"/>
    <col min="11" max="11" width="9.00390625" style="0" customWidth="1"/>
    <col min="12" max="12" width="11.75390625" style="0" customWidth="1"/>
  </cols>
  <sheetData>
    <row r="1" spans="4:12" ht="22.5" customHeight="1">
      <c r="D1" s="740" t="s">
        <v>11</v>
      </c>
      <c r="E1" s="740"/>
      <c r="F1" s="740"/>
      <c r="G1" s="740"/>
      <c r="H1" s="740"/>
      <c r="I1" s="740"/>
      <c r="J1" s="740"/>
      <c r="K1" s="740"/>
      <c r="L1" s="740"/>
    </row>
    <row r="2" spans="2:16" ht="21.75" customHeight="1" thickBot="1">
      <c r="B2" s="741" t="s">
        <v>954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15"/>
      <c r="N2" s="15"/>
      <c r="O2" s="15"/>
      <c r="P2" s="15"/>
    </row>
    <row r="3" spans="1:85" ht="21" customHeight="1">
      <c r="A3" s="716" t="s">
        <v>796</v>
      </c>
      <c r="B3" s="718" t="s">
        <v>797</v>
      </c>
      <c r="C3" s="712" t="s">
        <v>465</v>
      </c>
      <c r="D3" s="712" t="s">
        <v>15</v>
      </c>
      <c r="E3" s="712" t="s">
        <v>443</v>
      </c>
      <c r="F3" s="712" t="s">
        <v>439</v>
      </c>
      <c r="G3" s="712"/>
      <c r="H3" s="712"/>
      <c r="I3" s="712"/>
      <c r="J3" s="712"/>
      <c r="K3" s="712"/>
      <c r="L3" s="704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</row>
    <row r="4" spans="1:85" ht="21" customHeight="1">
      <c r="A4" s="717"/>
      <c r="B4" s="719"/>
      <c r="C4" s="713"/>
      <c r="D4" s="713"/>
      <c r="E4" s="713"/>
      <c r="F4" s="713" t="s">
        <v>705</v>
      </c>
      <c r="G4" s="713" t="s">
        <v>507</v>
      </c>
      <c r="H4" s="713"/>
      <c r="I4" s="713"/>
      <c r="J4" s="713"/>
      <c r="K4" s="713"/>
      <c r="L4" s="715" t="s">
        <v>766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</row>
    <row r="5" spans="1:85" ht="21" customHeight="1">
      <c r="A5" s="717"/>
      <c r="B5" s="719"/>
      <c r="C5" s="713"/>
      <c r="D5" s="713"/>
      <c r="E5" s="713"/>
      <c r="F5" s="713"/>
      <c r="G5" s="714" t="s">
        <v>287</v>
      </c>
      <c r="H5" s="714" t="s">
        <v>286</v>
      </c>
      <c r="I5" s="714" t="s">
        <v>489</v>
      </c>
      <c r="J5" s="714" t="s">
        <v>285</v>
      </c>
      <c r="K5" s="714" t="s">
        <v>444</v>
      </c>
      <c r="L5" s="715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</row>
    <row r="6" spans="1:85" ht="21" customHeight="1">
      <c r="A6" s="717"/>
      <c r="B6" s="719"/>
      <c r="C6" s="713"/>
      <c r="D6" s="713"/>
      <c r="E6" s="713"/>
      <c r="F6" s="713"/>
      <c r="G6" s="714"/>
      <c r="H6" s="714"/>
      <c r="I6" s="714"/>
      <c r="J6" s="714"/>
      <c r="K6" s="714"/>
      <c r="L6" s="715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</row>
    <row r="7" spans="1:85" ht="12" customHeight="1">
      <c r="A7" s="588">
        <v>1</v>
      </c>
      <c r="B7" s="10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589">
        <v>11</v>
      </c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</row>
    <row r="8" spans="1:85" ht="18" customHeight="1">
      <c r="A8" s="182" t="s">
        <v>798</v>
      </c>
      <c r="B8" s="183"/>
      <c r="C8" s="82" t="s">
        <v>800</v>
      </c>
      <c r="D8" s="250">
        <f>D9+D12</f>
        <v>71700</v>
      </c>
      <c r="E8" s="580">
        <f>D8/D656</f>
        <v>0.0016571403438628617</v>
      </c>
      <c r="F8" s="250">
        <f>F9+F12</f>
        <v>71700</v>
      </c>
      <c r="G8" s="250">
        <f aca="true" t="shared" si="0" ref="G8:L8">G9+G12</f>
        <v>10000</v>
      </c>
      <c r="H8" s="250">
        <f t="shared" si="0"/>
        <v>0</v>
      </c>
      <c r="I8" s="250">
        <f t="shared" si="0"/>
        <v>1700</v>
      </c>
      <c r="J8" s="250">
        <f t="shared" si="0"/>
        <v>0</v>
      </c>
      <c r="K8" s="250">
        <f t="shared" si="0"/>
        <v>0</v>
      </c>
      <c r="L8" s="251">
        <f t="shared" si="0"/>
        <v>0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</row>
    <row r="9" spans="1:85" ht="15.75" customHeight="1">
      <c r="A9" s="179" t="s">
        <v>173</v>
      </c>
      <c r="B9" s="180"/>
      <c r="C9" s="109" t="s">
        <v>591</v>
      </c>
      <c r="D9" s="246">
        <f>D10+D11</f>
        <v>70000</v>
      </c>
      <c r="E9" s="581">
        <f>D9/D656</f>
        <v>0.001617849708094844</v>
      </c>
      <c r="F9" s="246">
        <f>F10+F11</f>
        <v>70000</v>
      </c>
      <c r="G9" s="246">
        <f aca="true" t="shared" si="1" ref="G9:L9">G10+G11</f>
        <v>10000</v>
      </c>
      <c r="H9" s="246">
        <f t="shared" si="1"/>
        <v>0</v>
      </c>
      <c r="I9" s="246">
        <f t="shared" si="1"/>
        <v>0</v>
      </c>
      <c r="J9" s="246">
        <f t="shared" si="1"/>
        <v>0</v>
      </c>
      <c r="K9" s="246">
        <f t="shared" si="1"/>
        <v>0</v>
      </c>
      <c r="L9" s="247">
        <f t="shared" si="1"/>
        <v>0</v>
      </c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</row>
    <row r="10" spans="1:85" ht="14.25" customHeight="1">
      <c r="A10" s="480"/>
      <c r="B10" s="260" t="s">
        <v>693</v>
      </c>
      <c r="C10" s="263" t="s">
        <v>694</v>
      </c>
      <c r="D10" s="259">
        <v>10000</v>
      </c>
      <c r="E10" s="505">
        <f>D10/D656</f>
        <v>0.000231121386870692</v>
      </c>
      <c r="F10" s="259">
        <f>D10</f>
        <v>10000</v>
      </c>
      <c r="G10" s="259">
        <f>F10</f>
        <v>10000</v>
      </c>
      <c r="H10" s="259"/>
      <c r="I10" s="259"/>
      <c r="J10" s="259"/>
      <c r="K10" s="259"/>
      <c r="L10" s="296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</row>
    <row r="11" spans="1:85" ht="15.75" customHeight="1">
      <c r="A11" s="181"/>
      <c r="B11" s="61" t="s">
        <v>165</v>
      </c>
      <c r="C11" s="54" t="s">
        <v>240</v>
      </c>
      <c r="D11" s="131">
        <v>60000</v>
      </c>
      <c r="E11" s="464">
        <f>D11/D656</f>
        <v>0.001386728321224152</v>
      </c>
      <c r="F11" s="131">
        <f>D11</f>
        <v>60000</v>
      </c>
      <c r="G11" s="131"/>
      <c r="H11" s="248">
        <v>0</v>
      </c>
      <c r="I11" s="249">
        <v>0</v>
      </c>
      <c r="J11" s="252"/>
      <c r="K11" s="252"/>
      <c r="L11" s="465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</row>
    <row r="12" spans="1:85" ht="17.25" customHeight="1">
      <c r="A12" s="179" t="s">
        <v>606</v>
      </c>
      <c r="B12" s="180"/>
      <c r="C12" s="107" t="s">
        <v>220</v>
      </c>
      <c r="D12" s="246">
        <f>D13</f>
        <v>1700</v>
      </c>
      <c r="E12" s="581">
        <f>D12/D656</f>
        <v>3.9290635768017637E-05</v>
      </c>
      <c r="F12" s="246">
        <f aca="true" t="shared" si="2" ref="F12:L12">F13</f>
        <v>1700</v>
      </c>
      <c r="G12" s="246">
        <f t="shared" si="2"/>
        <v>0</v>
      </c>
      <c r="H12" s="246">
        <f t="shared" si="2"/>
        <v>0</v>
      </c>
      <c r="I12" s="246">
        <f t="shared" si="2"/>
        <v>1700</v>
      </c>
      <c r="J12" s="246">
        <f t="shared" si="2"/>
        <v>0</v>
      </c>
      <c r="K12" s="246">
        <f t="shared" si="2"/>
        <v>0</v>
      </c>
      <c r="L12" s="247">
        <f t="shared" si="2"/>
        <v>0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</row>
    <row r="13" spans="1:12" s="69" customFormat="1" ht="25.5" customHeight="1">
      <c r="A13" s="181"/>
      <c r="B13" s="61" t="s">
        <v>864</v>
      </c>
      <c r="C13" s="54" t="s">
        <v>865</v>
      </c>
      <c r="D13" s="131">
        <v>1700</v>
      </c>
      <c r="E13" s="464">
        <f>D13/D656</f>
        <v>3.9290635768017637E-05</v>
      </c>
      <c r="F13" s="131">
        <f>D13</f>
        <v>1700</v>
      </c>
      <c r="G13" s="131">
        <v>0</v>
      </c>
      <c r="H13" s="248">
        <v>0</v>
      </c>
      <c r="I13" s="248">
        <f>F13</f>
        <v>1700</v>
      </c>
      <c r="J13" s="252"/>
      <c r="K13" s="252"/>
      <c r="L13" s="465"/>
    </row>
    <row r="14" spans="1:12" s="69" customFormat="1" ht="17.25" customHeight="1">
      <c r="A14" s="182" t="s">
        <v>174</v>
      </c>
      <c r="B14" s="183"/>
      <c r="C14" s="82" t="s">
        <v>175</v>
      </c>
      <c r="D14" s="250">
        <f>D15+D17</f>
        <v>167220</v>
      </c>
      <c r="E14" s="580">
        <f>D14/D656</f>
        <v>0.0038648118312517117</v>
      </c>
      <c r="F14" s="250">
        <f aca="true" t="shared" si="3" ref="F14:L14">F15+F17</f>
        <v>167220</v>
      </c>
      <c r="G14" s="250">
        <f t="shared" si="3"/>
        <v>0</v>
      </c>
      <c r="H14" s="250">
        <f t="shared" si="3"/>
        <v>0</v>
      </c>
      <c r="I14" s="250">
        <f t="shared" si="3"/>
        <v>0</v>
      </c>
      <c r="J14" s="250">
        <f t="shared" si="3"/>
        <v>0</v>
      </c>
      <c r="K14" s="250">
        <f t="shared" si="3"/>
        <v>0</v>
      </c>
      <c r="L14" s="251">
        <f t="shared" si="3"/>
        <v>0</v>
      </c>
    </row>
    <row r="15" spans="1:12" s="69" customFormat="1" ht="18" customHeight="1">
      <c r="A15" s="184" t="s">
        <v>710</v>
      </c>
      <c r="B15" s="185"/>
      <c r="C15" s="106" t="s">
        <v>709</v>
      </c>
      <c r="D15" s="246">
        <f>D16</f>
        <v>148480</v>
      </c>
      <c r="E15" s="581">
        <f>D15/D656</f>
        <v>0.003431690352256035</v>
      </c>
      <c r="F15" s="246">
        <f aca="true" t="shared" si="4" ref="F15:L15">F16</f>
        <v>148480</v>
      </c>
      <c r="G15" s="246">
        <f t="shared" si="4"/>
        <v>0</v>
      </c>
      <c r="H15" s="246">
        <f t="shared" si="4"/>
        <v>0</v>
      </c>
      <c r="I15" s="246">
        <f t="shared" si="4"/>
        <v>0</v>
      </c>
      <c r="J15" s="246">
        <f t="shared" si="4"/>
        <v>0</v>
      </c>
      <c r="K15" s="246">
        <f t="shared" si="4"/>
        <v>0</v>
      </c>
      <c r="L15" s="247">
        <f t="shared" si="4"/>
        <v>0</v>
      </c>
    </row>
    <row r="16" spans="1:12" s="69" customFormat="1" ht="16.5" customHeight="1">
      <c r="A16" s="186"/>
      <c r="B16" s="60">
        <v>3030</v>
      </c>
      <c r="C16" s="55" t="s">
        <v>213</v>
      </c>
      <c r="D16" s="131">
        <v>148480</v>
      </c>
      <c r="E16" s="464">
        <f>D16/D656</f>
        <v>0.003431690352256035</v>
      </c>
      <c r="F16" s="131">
        <f>D16</f>
        <v>148480</v>
      </c>
      <c r="G16" s="131">
        <v>0</v>
      </c>
      <c r="H16" s="248">
        <v>0</v>
      </c>
      <c r="I16" s="249">
        <v>0</v>
      </c>
      <c r="J16" s="252"/>
      <c r="K16" s="252"/>
      <c r="L16" s="465"/>
    </row>
    <row r="17" spans="1:12" s="69" customFormat="1" ht="16.5" customHeight="1">
      <c r="A17" s="184" t="s">
        <v>176</v>
      </c>
      <c r="B17" s="185"/>
      <c r="C17" s="106" t="s">
        <v>177</v>
      </c>
      <c r="D17" s="246">
        <f>D19+D18</f>
        <v>18740</v>
      </c>
      <c r="E17" s="581">
        <f>D17/D656</f>
        <v>0.0004331214789956768</v>
      </c>
      <c r="F17" s="246">
        <f aca="true" t="shared" si="5" ref="F17:L17">F19+F18</f>
        <v>18740</v>
      </c>
      <c r="G17" s="246">
        <f t="shared" si="5"/>
        <v>0</v>
      </c>
      <c r="H17" s="246">
        <f t="shared" si="5"/>
        <v>0</v>
      </c>
      <c r="I17" s="246">
        <f t="shared" si="5"/>
        <v>0</v>
      </c>
      <c r="J17" s="246">
        <f t="shared" si="5"/>
        <v>0</v>
      </c>
      <c r="K17" s="246">
        <f t="shared" si="5"/>
        <v>0</v>
      </c>
      <c r="L17" s="247">
        <f t="shared" si="5"/>
        <v>0</v>
      </c>
    </row>
    <row r="18" spans="1:12" s="69" customFormat="1" ht="16.5" customHeight="1">
      <c r="A18" s="187"/>
      <c r="B18" s="61" t="s">
        <v>159</v>
      </c>
      <c r="C18" s="55" t="s">
        <v>160</v>
      </c>
      <c r="D18" s="131">
        <v>500</v>
      </c>
      <c r="E18" s="464">
        <f>D18/D656</f>
        <v>1.15560693435346E-05</v>
      </c>
      <c r="F18" s="131">
        <f>D18</f>
        <v>500</v>
      </c>
      <c r="G18" s="131">
        <v>0</v>
      </c>
      <c r="H18" s="131"/>
      <c r="I18" s="252">
        <v>0</v>
      </c>
      <c r="J18" s="252"/>
      <c r="K18" s="252"/>
      <c r="L18" s="465"/>
    </row>
    <row r="19" spans="1:12" s="69" customFormat="1" ht="16.5" customHeight="1">
      <c r="A19" s="186"/>
      <c r="B19" s="61" t="s">
        <v>165</v>
      </c>
      <c r="C19" s="55" t="s">
        <v>240</v>
      </c>
      <c r="D19" s="131">
        <v>18240</v>
      </c>
      <c r="E19" s="464">
        <f>D19/D656</f>
        <v>0.0004215654096521422</v>
      </c>
      <c r="F19" s="131">
        <f>D19</f>
        <v>18240</v>
      </c>
      <c r="G19" s="131">
        <v>0</v>
      </c>
      <c r="H19" s="248"/>
      <c r="I19" s="249">
        <v>0</v>
      </c>
      <c r="J19" s="252"/>
      <c r="K19" s="252"/>
      <c r="L19" s="465"/>
    </row>
    <row r="20" spans="1:12" s="69" customFormat="1" ht="17.25" customHeight="1">
      <c r="A20" s="182" t="s">
        <v>178</v>
      </c>
      <c r="B20" s="183"/>
      <c r="C20" s="82" t="s">
        <v>179</v>
      </c>
      <c r="D20" s="250">
        <f aca="true" t="shared" si="6" ref="D20:L20">D21</f>
        <v>8560673</v>
      </c>
      <c r="E20" s="172">
        <f>D20/D656</f>
        <v>0.19785546163064874</v>
      </c>
      <c r="F20" s="250">
        <f t="shared" si="6"/>
        <v>1930569</v>
      </c>
      <c r="G20" s="250">
        <f t="shared" si="6"/>
        <v>522709</v>
      </c>
      <c r="H20" s="250">
        <f t="shared" si="6"/>
        <v>91817</v>
      </c>
      <c r="I20" s="250">
        <f t="shared" si="6"/>
        <v>0</v>
      </c>
      <c r="J20" s="250">
        <f t="shared" si="6"/>
        <v>0</v>
      </c>
      <c r="K20" s="250">
        <f t="shared" si="6"/>
        <v>0</v>
      </c>
      <c r="L20" s="251">
        <f t="shared" si="6"/>
        <v>6630104</v>
      </c>
    </row>
    <row r="21" spans="1:12" s="69" customFormat="1" ht="15.75" customHeight="1">
      <c r="A21" s="184" t="s">
        <v>180</v>
      </c>
      <c r="B21" s="185"/>
      <c r="C21" s="106" t="s">
        <v>181</v>
      </c>
      <c r="D21" s="246">
        <f>SUM(D22:D45)</f>
        <v>8560673</v>
      </c>
      <c r="E21" s="581">
        <f>D21/D656</f>
        <v>0.19785546163064874</v>
      </c>
      <c r="F21" s="246">
        <f>SUM(F22:F45)</f>
        <v>1930569</v>
      </c>
      <c r="G21" s="246">
        <f aca="true" t="shared" si="7" ref="G21:L21">SUM(G22:G45)</f>
        <v>522709</v>
      </c>
      <c r="H21" s="246">
        <f t="shared" si="7"/>
        <v>91817</v>
      </c>
      <c r="I21" s="246">
        <f t="shared" si="7"/>
        <v>0</v>
      </c>
      <c r="J21" s="246">
        <f t="shared" si="7"/>
        <v>0</v>
      </c>
      <c r="K21" s="246">
        <f t="shared" si="7"/>
        <v>0</v>
      </c>
      <c r="L21" s="247">
        <f t="shared" si="7"/>
        <v>6630104</v>
      </c>
    </row>
    <row r="22" spans="1:12" s="115" customFormat="1" ht="15.75" customHeight="1">
      <c r="A22" s="181"/>
      <c r="B22" s="61" t="s">
        <v>802</v>
      </c>
      <c r="C22" s="108" t="s">
        <v>691</v>
      </c>
      <c r="D22" s="253">
        <v>5700</v>
      </c>
      <c r="E22" s="464">
        <f>D22/D656</f>
        <v>0.00013173919051629444</v>
      </c>
      <c r="F22" s="252">
        <f aca="true" t="shared" si="8" ref="F22:F42">D22</f>
        <v>5700</v>
      </c>
      <c r="G22" s="253">
        <v>0</v>
      </c>
      <c r="H22" s="248"/>
      <c r="I22" s="249">
        <v>0</v>
      </c>
      <c r="J22" s="252"/>
      <c r="K22" s="252"/>
      <c r="L22" s="465"/>
    </row>
    <row r="23" spans="1:12" s="69" customFormat="1" ht="15" customHeight="1">
      <c r="A23" s="181"/>
      <c r="B23" s="61" t="s">
        <v>151</v>
      </c>
      <c r="C23" s="54" t="s">
        <v>152</v>
      </c>
      <c r="D23" s="131">
        <v>485029</v>
      </c>
      <c r="E23" s="464">
        <f>D23/D656</f>
        <v>0.011210057515250487</v>
      </c>
      <c r="F23" s="252">
        <f t="shared" si="8"/>
        <v>485029</v>
      </c>
      <c r="G23" s="131">
        <f>F23</f>
        <v>485029</v>
      </c>
      <c r="H23" s="248"/>
      <c r="I23" s="249">
        <v>0</v>
      </c>
      <c r="J23" s="252"/>
      <c r="K23" s="252"/>
      <c r="L23" s="465"/>
    </row>
    <row r="24" spans="1:12" s="69" customFormat="1" ht="15.75" customHeight="1">
      <c r="A24" s="181"/>
      <c r="B24" s="61" t="s">
        <v>155</v>
      </c>
      <c r="C24" s="54" t="s">
        <v>156</v>
      </c>
      <c r="D24" s="131">
        <v>36480</v>
      </c>
      <c r="E24" s="464">
        <f>D24/D656</f>
        <v>0.0008431308193042845</v>
      </c>
      <c r="F24" s="252">
        <f t="shared" si="8"/>
        <v>36480</v>
      </c>
      <c r="G24" s="131">
        <f>F24</f>
        <v>36480</v>
      </c>
      <c r="H24" s="248"/>
      <c r="I24" s="249">
        <v>0</v>
      </c>
      <c r="J24" s="252"/>
      <c r="K24" s="252"/>
      <c r="L24" s="465"/>
    </row>
    <row r="25" spans="1:12" s="69" customFormat="1" ht="15" customHeight="1">
      <c r="A25" s="181"/>
      <c r="B25" s="190" t="s">
        <v>182</v>
      </c>
      <c r="C25" s="54" t="s">
        <v>183</v>
      </c>
      <c r="D25" s="131">
        <v>79243</v>
      </c>
      <c r="E25" s="464">
        <f>D25/D656</f>
        <v>0.0018314752059794246</v>
      </c>
      <c r="F25" s="252">
        <f t="shared" si="8"/>
        <v>79243</v>
      </c>
      <c r="G25" s="131">
        <v>0</v>
      </c>
      <c r="H25" s="248">
        <f>D25</f>
        <v>79243</v>
      </c>
      <c r="I25" s="249">
        <v>0</v>
      </c>
      <c r="J25" s="252"/>
      <c r="K25" s="252"/>
      <c r="L25" s="465"/>
    </row>
    <row r="26" spans="1:12" s="69" customFormat="1" ht="14.25" customHeight="1">
      <c r="A26" s="181"/>
      <c r="B26" s="190" t="s">
        <v>157</v>
      </c>
      <c r="C26" s="54" t="s">
        <v>158</v>
      </c>
      <c r="D26" s="131">
        <v>12574</v>
      </c>
      <c r="E26" s="464">
        <f>D26/D656</f>
        <v>0.00029061203185120813</v>
      </c>
      <c r="F26" s="252">
        <f t="shared" si="8"/>
        <v>12574</v>
      </c>
      <c r="G26" s="131">
        <v>0</v>
      </c>
      <c r="H26" s="248">
        <f>D26</f>
        <v>12574</v>
      </c>
      <c r="I26" s="249">
        <v>0</v>
      </c>
      <c r="J26" s="252"/>
      <c r="K26" s="252"/>
      <c r="L26" s="465"/>
    </row>
    <row r="27" spans="1:12" s="69" customFormat="1" ht="14.25" customHeight="1">
      <c r="A27" s="181"/>
      <c r="B27" s="190" t="s">
        <v>693</v>
      </c>
      <c r="C27" s="54" t="s">
        <v>694</v>
      </c>
      <c r="D27" s="131">
        <v>1200</v>
      </c>
      <c r="E27" s="464">
        <f>D27/D656</f>
        <v>2.773456642448304E-05</v>
      </c>
      <c r="F27" s="252">
        <f t="shared" si="8"/>
        <v>1200</v>
      </c>
      <c r="G27" s="131">
        <f>D27</f>
        <v>1200</v>
      </c>
      <c r="H27" s="248"/>
      <c r="I27" s="249"/>
      <c r="J27" s="252"/>
      <c r="K27" s="252"/>
      <c r="L27" s="465"/>
    </row>
    <row r="28" spans="1:12" s="69" customFormat="1" ht="12.75" customHeight="1">
      <c r="A28" s="181"/>
      <c r="B28" s="61" t="s">
        <v>159</v>
      </c>
      <c r="C28" s="54" t="s">
        <v>160</v>
      </c>
      <c r="D28" s="131">
        <v>673064</v>
      </c>
      <c r="E28" s="464">
        <f>D28/D656</f>
        <v>0.015555948513273543</v>
      </c>
      <c r="F28" s="252">
        <f t="shared" si="8"/>
        <v>673064</v>
      </c>
      <c r="G28" s="131">
        <v>0</v>
      </c>
      <c r="H28" s="248"/>
      <c r="I28" s="249">
        <v>0</v>
      </c>
      <c r="J28" s="252"/>
      <c r="K28" s="252"/>
      <c r="L28" s="465"/>
    </row>
    <row r="29" spans="1:12" s="69" customFormat="1" ht="13.5" customHeight="1">
      <c r="A29" s="181"/>
      <c r="B29" s="61" t="s">
        <v>161</v>
      </c>
      <c r="C29" s="54" t="s">
        <v>238</v>
      </c>
      <c r="D29" s="131">
        <v>42000</v>
      </c>
      <c r="E29" s="464">
        <f>D29/D656</f>
        <v>0.0009707098248569063</v>
      </c>
      <c r="F29" s="252">
        <f t="shared" si="8"/>
        <v>42000</v>
      </c>
      <c r="G29" s="131">
        <v>0</v>
      </c>
      <c r="H29" s="248"/>
      <c r="I29" s="249">
        <v>0</v>
      </c>
      <c r="J29" s="252"/>
      <c r="K29" s="252"/>
      <c r="L29" s="465"/>
    </row>
    <row r="30" spans="1:12" s="69" customFormat="1" ht="13.5" customHeight="1">
      <c r="A30" s="181"/>
      <c r="B30" s="61" t="s">
        <v>163</v>
      </c>
      <c r="C30" s="54" t="s">
        <v>239</v>
      </c>
      <c r="D30" s="131">
        <v>100000</v>
      </c>
      <c r="E30" s="464">
        <f>D30/D656</f>
        <v>0.00231121386870692</v>
      </c>
      <c r="F30" s="252">
        <f t="shared" si="8"/>
        <v>100000</v>
      </c>
      <c r="G30" s="131">
        <v>0</v>
      </c>
      <c r="H30" s="248"/>
      <c r="I30" s="249">
        <v>0</v>
      </c>
      <c r="J30" s="252"/>
      <c r="K30" s="252"/>
      <c r="L30" s="465"/>
    </row>
    <row r="31" spans="1:12" s="69" customFormat="1" ht="13.5" customHeight="1">
      <c r="A31" s="181"/>
      <c r="B31" s="61" t="s">
        <v>224</v>
      </c>
      <c r="C31" s="54" t="s">
        <v>225</v>
      </c>
      <c r="D31" s="131">
        <v>800</v>
      </c>
      <c r="E31" s="464">
        <f>D31/D656</f>
        <v>1.848971094965536E-05</v>
      </c>
      <c r="F31" s="252">
        <f t="shared" si="8"/>
        <v>800</v>
      </c>
      <c r="G31" s="131">
        <v>0</v>
      </c>
      <c r="H31" s="248"/>
      <c r="I31" s="249"/>
      <c r="J31" s="252"/>
      <c r="K31" s="252"/>
      <c r="L31" s="465"/>
    </row>
    <row r="32" spans="1:12" s="69" customFormat="1" ht="14.25" customHeight="1">
      <c r="A32" s="181"/>
      <c r="B32" s="61" t="s">
        <v>165</v>
      </c>
      <c r="C32" s="54" t="s">
        <v>240</v>
      </c>
      <c r="D32" s="131">
        <v>433000</v>
      </c>
      <c r="E32" s="464">
        <f>D32/D656</f>
        <v>0.010007556051500964</v>
      </c>
      <c r="F32" s="252">
        <f t="shared" si="8"/>
        <v>433000</v>
      </c>
      <c r="G32" s="131">
        <v>0</v>
      </c>
      <c r="H32" s="248"/>
      <c r="I32" s="249">
        <v>0</v>
      </c>
      <c r="J32" s="252"/>
      <c r="K32" s="252"/>
      <c r="L32" s="465"/>
    </row>
    <row r="33" spans="1:12" s="69" customFormat="1" ht="14.25" customHeight="1">
      <c r="A33" s="181"/>
      <c r="B33" s="61" t="s">
        <v>695</v>
      </c>
      <c r="C33" s="54" t="s">
        <v>696</v>
      </c>
      <c r="D33" s="131">
        <v>2000</v>
      </c>
      <c r="E33" s="464">
        <f>D33/D656</f>
        <v>4.62242773741384E-05</v>
      </c>
      <c r="F33" s="252">
        <f t="shared" si="8"/>
        <v>2000</v>
      </c>
      <c r="G33" s="131">
        <v>0</v>
      </c>
      <c r="H33" s="248"/>
      <c r="I33" s="249">
        <v>0</v>
      </c>
      <c r="J33" s="252"/>
      <c r="K33" s="252"/>
      <c r="L33" s="465"/>
    </row>
    <row r="34" spans="1:12" s="69" customFormat="1" ht="14.25" customHeight="1">
      <c r="A34" s="181"/>
      <c r="B34" s="61" t="s">
        <v>401</v>
      </c>
      <c r="C34" s="54" t="s">
        <v>403</v>
      </c>
      <c r="D34" s="131">
        <v>5700</v>
      </c>
      <c r="E34" s="464">
        <f>D34/D656</f>
        <v>0.00013173919051629444</v>
      </c>
      <c r="F34" s="252">
        <f t="shared" si="8"/>
        <v>5700</v>
      </c>
      <c r="G34" s="131">
        <v>0</v>
      </c>
      <c r="H34" s="248"/>
      <c r="I34" s="249"/>
      <c r="J34" s="252"/>
      <c r="K34" s="252"/>
      <c r="L34" s="465"/>
    </row>
    <row r="35" spans="1:12" s="69" customFormat="1" ht="14.25" customHeight="1">
      <c r="A35" s="181"/>
      <c r="B35" s="61" t="s">
        <v>393</v>
      </c>
      <c r="C35" s="54" t="s">
        <v>397</v>
      </c>
      <c r="D35" s="131">
        <v>4300</v>
      </c>
      <c r="E35" s="464">
        <f>D35/D656</f>
        <v>9.938219635439756E-05</v>
      </c>
      <c r="F35" s="252">
        <f t="shared" si="8"/>
        <v>4300</v>
      </c>
      <c r="G35" s="131">
        <v>0</v>
      </c>
      <c r="H35" s="248"/>
      <c r="I35" s="249"/>
      <c r="J35" s="252"/>
      <c r="K35" s="252"/>
      <c r="L35" s="465"/>
    </row>
    <row r="36" spans="1:12" s="69" customFormat="1" ht="14.25" customHeight="1">
      <c r="A36" s="181"/>
      <c r="B36" s="61" t="s">
        <v>167</v>
      </c>
      <c r="C36" s="54" t="s">
        <v>168</v>
      </c>
      <c r="D36" s="131">
        <v>3000</v>
      </c>
      <c r="E36" s="464">
        <f>D36/D656</f>
        <v>6.93364160612076E-05</v>
      </c>
      <c r="F36" s="252">
        <f t="shared" si="8"/>
        <v>3000</v>
      </c>
      <c r="G36" s="131">
        <v>0</v>
      </c>
      <c r="H36" s="248"/>
      <c r="I36" s="249">
        <v>0</v>
      </c>
      <c r="J36" s="252"/>
      <c r="K36" s="252"/>
      <c r="L36" s="465"/>
    </row>
    <row r="37" spans="1:12" s="69" customFormat="1" ht="13.5" customHeight="1">
      <c r="A37" s="181"/>
      <c r="B37" s="61" t="s">
        <v>171</v>
      </c>
      <c r="C37" s="54" t="s">
        <v>172</v>
      </c>
      <c r="D37" s="131">
        <v>13150</v>
      </c>
      <c r="E37" s="464">
        <f>D37/D656</f>
        <v>0.00030392462373495996</v>
      </c>
      <c r="F37" s="252">
        <f t="shared" si="8"/>
        <v>13150</v>
      </c>
      <c r="G37" s="131">
        <v>0</v>
      </c>
      <c r="H37" s="248"/>
      <c r="I37" s="249">
        <v>0</v>
      </c>
      <c r="J37" s="252"/>
      <c r="K37" s="252"/>
      <c r="L37" s="465"/>
    </row>
    <row r="38" spans="1:12" s="69" customFormat="1" ht="16.5" customHeight="1">
      <c r="A38" s="181"/>
      <c r="B38" s="61" t="s">
        <v>187</v>
      </c>
      <c r="C38" s="54" t="s">
        <v>188</v>
      </c>
      <c r="D38" s="131">
        <v>16000</v>
      </c>
      <c r="E38" s="464">
        <f>D38/D656</f>
        <v>0.0003697942189931072</v>
      </c>
      <c r="F38" s="252">
        <f t="shared" si="8"/>
        <v>16000</v>
      </c>
      <c r="G38" s="131">
        <v>0</v>
      </c>
      <c r="H38" s="248"/>
      <c r="I38" s="249">
        <v>0</v>
      </c>
      <c r="J38" s="252"/>
      <c r="K38" s="252"/>
      <c r="L38" s="465"/>
    </row>
    <row r="39" spans="1:12" s="69" customFormat="1" ht="16.5" customHeight="1">
      <c r="A39" s="181"/>
      <c r="B39" s="61" t="s">
        <v>405</v>
      </c>
      <c r="C39" s="54" t="s">
        <v>406</v>
      </c>
      <c r="D39" s="131">
        <v>829</v>
      </c>
      <c r="E39" s="464">
        <f>D39/D656</f>
        <v>1.9159962971580366E-05</v>
      </c>
      <c r="F39" s="252">
        <f t="shared" si="8"/>
        <v>829</v>
      </c>
      <c r="G39" s="131">
        <v>0</v>
      </c>
      <c r="H39" s="248"/>
      <c r="I39" s="249"/>
      <c r="J39" s="252"/>
      <c r="K39" s="252"/>
      <c r="L39" s="465"/>
    </row>
    <row r="40" spans="1:12" s="69" customFormat="1" ht="15" customHeight="1">
      <c r="A40" s="181"/>
      <c r="B40" s="61" t="s">
        <v>394</v>
      </c>
      <c r="C40" s="54" t="s">
        <v>398</v>
      </c>
      <c r="D40" s="131">
        <v>6000</v>
      </c>
      <c r="E40" s="464">
        <f>D40/D656</f>
        <v>0.0001386728321224152</v>
      </c>
      <c r="F40" s="252">
        <f t="shared" si="8"/>
        <v>6000</v>
      </c>
      <c r="G40" s="131">
        <v>0</v>
      </c>
      <c r="H40" s="248"/>
      <c r="I40" s="249"/>
      <c r="J40" s="252"/>
      <c r="K40" s="252"/>
      <c r="L40" s="465"/>
    </row>
    <row r="41" spans="1:12" s="69" customFormat="1" ht="16.5" customHeight="1">
      <c r="A41" s="181"/>
      <c r="B41" s="61" t="s">
        <v>395</v>
      </c>
      <c r="C41" s="54" t="s">
        <v>399</v>
      </c>
      <c r="D41" s="131">
        <v>1500</v>
      </c>
      <c r="E41" s="464">
        <f>D41/D656</f>
        <v>3.46682080306038E-05</v>
      </c>
      <c r="F41" s="252">
        <f t="shared" si="8"/>
        <v>1500</v>
      </c>
      <c r="G41" s="131">
        <v>0</v>
      </c>
      <c r="H41" s="248"/>
      <c r="I41" s="249"/>
      <c r="J41" s="252"/>
      <c r="K41" s="252"/>
      <c r="L41" s="465"/>
    </row>
    <row r="42" spans="1:12" s="69" customFormat="1" ht="14.25" customHeight="1">
      <c r="A42" s="181"/>
      <c r="B42" s="61" t="s">
        <v>396</v>
      </c>
      <c r="C42" s="54" t="s">
        <v>400</v>
      </c>
      <c r="D42" s="131">
        <v>9000</v>
      </c>
      <c r="E42" s="464">
        <f>D42/D656</f>
        <v>0.0002080092481836228</v>
      </c>
      <c r="F42" s="252">
        <f t="shared" si="8"/>
        <v>9000</v>
      </c>
      <c r="G42" s="131">
        <v>0</v>
      </c>
      <c r="H42" s="248"/>
      <c r="I42" s="249"/>
      <c r="J42" s="252"/>
      <c r="K42" s="252"/>
      <c r="L42" s="465"/>
    </row>
    <row r="43" spans="1:12" s="69" customFormat="1" ht="12.75" customHeight="1">
      <c r="A43" s="181"/>
      <c r="B43" s="61" t="s">
        <v>189</v>
      </c>
      <c r="C43" s="54" t="s">
        <v>190</v>
      </c>
      <c r="D43" s="131">
        <v>6579104</v>
      </c>
      <c r="E43" s="464">
        <f>D43/D656</f>
        <v>0.15205716408465172</v>
      </c>
      <c r="F43" s="131"/>
      <c r="G43" s="131">
        <v>0</v>
      </c>
      <c r="H43" s="248"/>
      <c r="I43" s="249">
        <v>0</v>
      </c>
      <c r="J43" s="252"/>
      <c r="K43" s="252"/>
      <c r="L43" s="590">
        <f>D43</f>
        <v>6579104</v>
      </c>
    </row>
    <row r="44" spans="1:12" s="69" customFormat="1" ht="14.25" customHeight="1">
      <c r="A44" s="181"/>
      <c r="B44" s="61" t="s">
        <v>191</v>
      </c>
      <c r="C44" s="54" t="s">
        <v>772</v>
      </c>
      <c r="D44" s="131">
        <v>40000</v>
      </c>
      <c r="E44" s="464">
        <f>D44/D656</f>
        <v>0.000924485547482768</v>
      </c>
      <c r="F44" s="131"/>
      <c r="G44" s="131">
        <v>0</v>
      </c>
      <c r="H44" s="248"/>
      <c r="I44" s="249">
        <v>0</v>
      </c>
      <c r="J44" s="252"/>
      <c r="K44" s="252"/>
      <c r="L44" s="590">
        <f>D44</f>
        <v>40000</v>
      </c>
    </row>
    <row r="45" spans="1:12" s="69" customFormat="1" ht="21.75" customHeight="1">
      <c r="A45" s="181"/>
      <c r="B45" s="61" t="s">
        <v>109</v>
      </c>
      <c r="C45" s="54" t="s">
        <v>66</v>
      </c>
      <c r="D45" s="131">
        <v>11000</v>
      </c>
      <c r="E45" s="464">
        <f>D45/D656</f>
        <v>0.0002542335255577612</v>
      </c>
      <c r="F45" s="131"/>
      <c r="G45" s="131"/>
      <c r="H45" s="248"/>
      <c r="I45" s="249"/>
      <c r="J45" s="252"/>
      <c r="K45" s="252"/>
      <c r="L45" s="590">
        <f>D45</f>
        <v>11000</v>
      </c>
    </row>
    <row r="46" spans="1:12" s="69" customFormat="1" ht="17.25" customHeight="1">
      <c r="A46" s="507" t="s">
        <v>110</v>
      </c>
      <c r="B46" s="582"/>
      <c r="C46" s="642" t="s">
        <v>113</v>
      </c>
      <c r="D46" s="506">
        <f>D47</f>
        <v>2981</v>
      </c>
      <c r="E46" s="580">
        <f>D46/D656</f>
        <v>6.889728542615328E-05</v>
      </c>
      <c r="F46" s="506"/>
      <c r="G46" s="506"/>
      <c r="H46" s="508"/>
      <c r="I46" s="508"/>
      <c r="J46" s="506"/>
      <c r="K46" s="506"/>
      <c r="L46" s="591">
        <f>L47</f>
        <v>2981</v>
      </c>
    </row>
    <row r="47" spans="1:12" s="69" customFormat="1" ht="24" customHeight="1">
      <c r="A47" s="474" t="s">
        <v>111</v>
      </c>
      <c r="B47" s="583"/>
      <c r="C47" s="475" t="s">
        <v>114</v>
      </c>
      <c r="D47" s="476">
        <f>D48</f>
        <v>2981</v>
      </c>
      <c r="E47" s="584">
        <f>D47/D656</f>
        <v>6.889728542615328E-05</v>
      </c>
      <c r="F47" s="476"/>
      <c r="G47" s="476"/>
      <c r="H47" s="477"/>
      <c r="I47" s="477"/>
      <c r="J47" s="476"/>
      <c r="K47" s="476"/>
      <c r="L47" s="592">
        <f>L48</f>
        <v>2981</v>
      </c>
    </row>
    <row r="48" spans="1:12" s="69" customFormat="1" ht="27" customHeight="1">
      <c r="A48" s="181"/>
      <c r="B48" s="61" t="s">
        <v>112</v>
      </c>
      <c r="C48" s="54" t="s">
        <v>115</v>
      </c>
      <c r="D48" s="131">
        <v>2981</v>
      </c>
      <c r="E48" s="464">
        <f>D48/D656</f>
        <v>6.889728542615328E-05</v>
      </c>
      <c r="F48" s="131"/>
      <c r="G48" s="131"/>
      <c r="H48" s="248"/>
      <c r="I48" s="249"/>
      <c r="J48" s="252"/>
      <c r="K48" s="252"/>
      <c r="L48" s="590">
        <f>D48</f>
        <v>2981</v>
      </c>
    </row>
    <row r="49" spans="1:12" s="69" customFormat="1" ht="25.5" customHeight="1">
      <c r="A49" s="182" t="s">
        <v>192</v>
      </c>
      <c r="B49" s="191"/>
      <c r="C49" s="87" t="s">
        <v>949</v>
      </c>
      <c r="D49" s="250">
        <f>D50</f>
        <v>173700</v>
      </c>
      <c r="E49" s="580">
        <f>D49/D656</f>
        <v>0.00401457848994392</v>
      </c>
      <c r="F49" s="250">
        <f aca="true" t="shared" si="9" ref="F49:L49">F50</f>
        <v>173700</v>
      </c>
      <c r="G49" s="250">
        <f t="shared" si="9"/>
        <v>5000</v>
      </c>
      <c r="H49" s="250">
        <f t="shared" si="9"/>
        <v>0</v>
      </c>
      <c r="I49" s="250">
        <f t="shared" si="9"/>
        <v>0</v>
      </c>
      <c r="J49" s="250">
        <f t="shared" si="9"/>
        <v>0</v>
      </c>
      <c r="K49" s="250">
        <f t="shared" si="9"/>
        <v>0</v>
      </c>
      <c r="L49" s="251">
        <f t="shared" si="9"/>
        <v>0</v>
      </c>
    </row>
    <row r="50" spans="1:12" s="69" customFormat="1" ht="24" customHeight="1">
      <c r="A50" s="184" t="s">
        <v>193</v>
      </c>
      <c r="B50" s="185"/>
      <c r="C50" s="107" t="s">
        <v>194</v>
      </c>
      <c r="D50" s="246">
        <f>SUM(D51:D58)</f>
        <v>173700</v>
      </c>
      <c r="E50" s="581">
        <f>D50/D656</f>
        <v>0.00401457848994392</v>
      </c>
      <c r="F50" s="246">
        <f aca="true" t="shared" si="10" ref="F50:L50">SUM(F51:F58)</f>
        <v>173700</v>
      </c>
      <c r="G50" s="246">
        <f t="shared" si="10"/>
        <v>5000</v>
      </c>
      <c r="H50" s="246">
        <f t="shared" si="10"/>
        <v>0</v>
      </c>
      <c r="I50" s="246">
        <f t="shared" si="10"/>
        <v>0</v>
      </c>
      <c r="J50" s="246">
        <f t="shared" si="10"/>
        <v>0</v>
      </c>
      <c r="K50" s="246">
        <f t="shared" si="10"/>
        <v>0</v>
      </c>
      <c r="L50" s="247">
        <f t="shared" si="10"/>
        <v>0</v>
      </c>
    </row>
    <row r="51" spans="1:12" s="69" customFormat="1" ht="17.25" customHeight="1">
      <c r="A51" s="188"/>
      <c r="B51" s="189" t="s">
        <v>693</v>
      </c>
      <c r="C51" s="54" t="s">
        <v>694</v>
      </c>
      <c r="D51" s="259">
        <v>5000</v>
      </c>
      <c r="E51" s="464">
        <f>D51/D656</f>
        <v>0.000115560693435346</v>
      </c>
      <c r="F51" s="259">
        <f aca="true" t="shared" si="11" ref="F51:F58">D51</f>
        <v>5000</v>
      </c>
      <c r="G51" s="259">
        <f>F51</f>
        <v>5000</v>
      </c>
      <c r="H51" s="257"/>
      <c r="I51" s="257"/>
      <c r="J51" s="257"/>
      <c r="K51" s="257"/>
      <c r="L51" s="593"/>
    </row>
    <row r="52" spans="1:12" s="69" customFormat="1" ht="17.25" customHeight="1">
      <c r="A52" s="188"/>
      <c r="B52" s="189" t="s">
        <v>159</v>
      </c>
      <c r="C52" s="54" t="s">
        <v>160</v>
      </c>
      <c r="D52" s="259">
        <v>3000</v>
      </c>
      <c r="E52" s="464">
        <f>D52/D656</f>
        <v>6.93364160612076E-05</v>
      </c>
      <c r="F52" s="259">
        <f t="shared" si="11"/>
        <v>3000</v>
      </c>
      <c r="G52" s="257"/>
      <c r="H52" s="257"/>
      <c r="I52" s="257"/>
      <c r="J52" s="257"/>
      <c r="K52" s="257"/>
      <c r="L52" s="593"/>
    </row>
    <row r="53" spans="1:12" s="69" customFormat="1" ht="16.5" customHeight="1">
      <c r="A53" s="187"/>
      <c r="B53" s="61" t="s">
        <v>161</v>
      </c>
      <c r="C53" s="54" t="s">
        <v>238</v>
      </c>
      <c r="D53" s="131">
        <v>3000</v>
      </c>
      <c r="E53" s="464">
        <f>D53/D656</f>
        <v>6.93364160612076E-05</v>
      </c>
      <c r="F53" s="131">
        <f t="shared" si="11"/>
        <v>3000</v>
      </c>
      <c r="G53" s="131"/>
      <c r="H53" s="131"/>
      <c r="I53" s="249">
        <v>0</v>
      </c>
      <c r="J53" s="252"/>
      <c r="K53" s="252"/>
      <c r="L53" s="465"/>
    </row>
    <row r="54" spans="1:12" s="69" customFormat="1" ht="17.25" customHeight="1">
      <c r="A54" s="186"/>
      <c r="B54" s="61" t="s">
        <v>165</v>
      </c>
      <c r="C54" s="54" t="s">
        <v>240</v>
      </c>
      <c r="D54" s="131">
        <v>35000</v>
      </c>
      <c r="E54" s="464">
        <f>D54/D656</f>
        <v>0.000808924854047422</v>
      </c>
      <c r="F54" s="131">
        <f t="shared" si="11"/>
        <v>35000</v>
      </c>
      <c r="G54" s="131"/>
      <c r="H54" s="131"/>
      <c r="I54" s="249">
        <v>0</v>
      </c>
      <c r="J54" s="252"/>
      <c r="K54" s="252"/>
      <c r="L54" s="465"/>
    </row>
    <row r="55" spans="1:12" s="69" customFormat="1" ht="17.25" customHeight="1">
      <c r="A55" s="186"/>
      <c r="B55" s="61" t="s">
        <v>169</v>
      </c>
      <c r="C55" s="54" t="s">
        <v>170</v>
      </c>
      <c r="D55" s="131">
        <v>40000</v>
      </c>
      <c r="E55" s="464">
        <f>D55/D656</f>
        <v>0.000924485547482768</v>
      </c>
      <c r="F55" s="131">
        <f t="shared" si="11"/>
        <v>40000</v>
      </c>
      <c r="G55" s="131"/>
      <c r="H55" s="131"/>
      <c r="I55" s="249">
        <v>0</v>
      </c>
      <c r="J55" s="252"/>
      <c r="K55" s="252"/>
      <c r="L55" s="465"/>
    </row>
    <row r="56" spans="1:12" s="69" customFormat="1" ht="17.25" customHeight="1">
      <c r="A56" s="186"/>
      <c r="B56" s="61" t="s">
        <v>187</v>
      </c>
      <c r="C56" s="54" t="s">
        <v>188</v>
      </c>
      <c r="D56" s="131">
        <v>23000</v>
      </c>
      <c r="E56" s="464">
        <f>D56/D656</f>
        <v>0.0005315791898025916</v>
      </c>
      <c r="F56" s="131">
        <f t="shared" si="11"/>
        <v>23000</v>
      </c>
      <c r="G56" s="131"/>
      <c r="H56" s="131"/>
      <c r="I56" s="249"/>
      <c r="J56" s="252"/>
      <c r="K56" s="252"/>
      <c r="L56" s="465"/>
    </row>
    <row r="57" spans="1:12" s="69" customFormat="1" ht="17.25" customHeight="1">
      <c r="A57" s="186"/>
      <c r="B57" s="61" t="s">
        <v>223</v>
      </c>
      <c r="C57" s="54" t="s">
        <v>227</v>
      </c>
      <c r="D57" s="131">
        <v>4700</v>
      </c>
      <c r="E57" s="464">
        <f>D57/D656</f>
        <v>0.00010862705182922524</v>
      </c>
      <c r="F57" s="131">
        <f t="shared" si="11"/>
        <v>4700</v>
      </c>
      <c r="G57" s="131"/>
      <c r="H57" s="131"/>
      <c r="I57" s="249">
        <v>0</v>
      </c>
      <c r="J57" s="252"/>
      <c r="K57" s="252"/>
      <c r="L57" s="465"/>
    </row>
    <row r="58" spans="1:12" s="69" customFormat="1" ht="17.25" customHeight="1">
      <c r="A58" s="186"/>
      <c r="B58" s="61" t="s">
        <v>243</v>
      </c>
      <c r="C58" s="54" t="s">
        <v>562</v>
      </c>
      <c r="D58" s="131">
        <v>60000</v>
      </c>
      <c r="E58" s="464">
        <f>D58/D656</f>
        <v>0.001386728321224152</v>
      </c>
      <c r="F58" s="131">
        <f t="shared" si="11"/>
        <v>60000</v>
      </c>
      <c r="G58" s="131"/>
      <c r="H58" s="131"/>
      <c r="I58" s="249">
        <v>0</v>
      </c>
      <c r="J58" s="252"/>
      <c r="K58" s="252"/>
      <c r="L58" s="465"/>
    </row>
    <row r="59" spans="1:12" s="69" customFormat="1" ht="15" customHeight="1">
      <c r="A59" s="182" t="s">
        <v>196</v>
      </c>
      <c r="B59" s="191"/>
      <c r="C59" s="87" t="s">
        <v>197</v>
      </c>
      <c r="D59" s="250">
        <f>D60+D62+D64</f>
        <v>321060</v>
      </c>
      <c r="E59" s="580">
        <f>D59/D656</f>
        <v>0.007420383246870437</v>
      </c>
      <c r="F59" s="250">
        <f aca="true" t="shared" si="12" ref="F59:L59">F60+F62+F64</f>
        <v>321060</v>
      </c>
      <c r="G59" s="250">
        <f t="shared" si="12"/>
        <v>201770</v>
      </c>
      <c r="H59" s="250">
        <f t="shared" si="12"/>
        <v>35753</v>
      </c>
      <c r="I59" s="250">
        <f t="shared" si="12"/>
        <v>0</v>
      </c>
      <c r="J59" s="250">
        <f t="shared" si="12"/>
        <v>0</v>
      </c>
      <c r="K59" s="250">
        <f t="shared" si="12"/>
        <v>0</v>
      </c>
      <c r="L59" s="251">
        <f t="shared" si="12"/>
        <v>0</v>
      </c>
    </row>
    <row r="60" spans="1:12" s="69" customFormat="1" ht="24.75" customHeight="1">
      <c r="A60" s="184" t="s">
        <v>198</v>
      </c>
      <c r="B60" s="180"/>
      <c r="C60" s="107" t="s">
        <v>199</v>
      </c>
      <c r="D60" s="246">
        <f>D61</f>
        <v>40000</v>
      </c>
      <c r="E60" s="581">
        <f>D60/D656</f>
        <v>0.000924485547482768</v>
      </c>
      <c r="F60" s="246">
        <f>F61</f>
        <v>40000</v>
      </c>
      <c r="G60" s="246">
        <f aca="true" t="shared" si="13" ref="G60:L60">G61</f>
        <v>0</v>
      </c>
      <c r="H60" s="246">
        <f t="shared" si="13"/>
        <v>0</v>
      </c>
      <c r="I60" s="246">
        <f t="shared" si="13"/>
        <v>0</v>
      </c>
      <c r="J60" s="246">
        <f t="shared" si="13"/>
        <v>0</v>
      </c>
      <c r="K60" s="246">
        <f t="shared" si="13"/>
        <v>0</v>
      </c>
      <c r="L60" s="247">
        <f t="shared" si="13"/>
        <v>0</v>
      </c>
    </row>
    <row r="61" spans="1:12" s="69" customFormat="1" ht="16.5" customHeight="1">
      <c r="A61" s="186"/>
      <c r="B61" s="61" t="s">
        <v>165</v>
      </c>
      <c r="C61" s="54" t="s">
        <v>240</v>
      </c>
      <c r="D61" s="131">
        <v>40000</v>
      </c>
      <c r="E61" s="464">
        <f>D61/D656</f>
        <v>0.000924485547482768</v>
      </c>
      <c r="F61" s="259">
        <f>D61</f>
        <v>40000</v>
      </c>
      <c r="G61" s="131"/>
      <c r="H61" s="248">
        <v>0</v>
      </c>
      <c r="I61" s="248">
        <v>0</v>
      </c>
      <c r="J61" s="252"/>
      <c r="K61" s="252"/>
      <c r="L61" s="465"/>
    </row>
    <row r="62" spans="1:12" s="69" customFormat="1" ht="25.5" customHeight="1">
      <c r="A62" s="184" t="s">
        <v>200</v>
      </c>
      <c r="B62" s="180"/>
      <c r="C62" s="107" t="s">
        <v>792</v>
      </c>
      <c r="D62" s="246">
        <f>D63</f>
        <v>19000</v>
      </c>
      <c r="E62" s="581">
        <f>D62/D656</f>
        <v>0.0004391306350543148</v>
      </c>
      <c r="F62" s="246">
        <f aca="true" t="shared" si="14" ref="F62:L62">F63</f>
        <v>19000</v>
      </c>
      <c r="G62" s="246">
        <f t="shared" si="14"/>
        <v>0</v>
      </c>
      <c r="H62" s="246">
        <f t="shared" si="14"/>
        <v>0</v>
      </c>
      <c r="I62" s="246">
        <f t="shared" si="14"/>
        <v>0</v>
      </c>
      <c r="J62" s="246">
        <f t="shared" si="14"/>
        <v>0</v>
      </c>
      <c r="K62" s="246">
        <f t="shared" si="14"/>
        <v>0</v>
      </c>
      <c r="L62" s="247">
        <f t="shared" si="14"/>
        <v>0</v>
      </c>
    </row>
    <row r="63" spans="1:12" s="69" customFormat="1" ht="16.5" customHeight="1">
      <c r="A63" s="186"/>
      <c r="B63" s="61" t="s">
        <v>165</v>
      </c>
      <c r="C63" s="54" t="s">
        <v>240</v>
      </c>
      <c r="D63" s="131">
        <v>19000</v>
      </c>
      <c r="E63" s="464">
        <f>D63/D656</f>
        <v>0.0004391306350543148</v>
      </c>
      <c r="F63" s="131">
        <f>D63</f>
        <v>19000</v>
      </c>
      <c r="G63" s="131"/>
      <c r="H63" s="248">
        <v>0</v>
      </c>
      <c r="I63" s="249">
        <v>0</v>
      </c>
      <c r="J63" s="252"/>
      <c r="K63" s="252"/>
      <c r="L63" s="465"/>
    </row>
    <row r="64" spans="1:12" s="69" customFormat="1" ht="15.75" customHeight="1">
      <c r="A64" s="184" t="s">
        <v>202</v>
      </c>
      <c r="B64" s="180"/>
      <c r="C64" s="107" t="s">
        <v>203</v>
      </c>
      <c r="D64" s="246">
        <f>SUM(D65:D84)</f>
        <v>262060</v>
      </c>
      <c r="E64" s="581">
        <f>D64/D656</f>
        <v>0.006056767064333355</v>
      </c>
      <c r="F64" s="246">
        <f aca="true" t="shared" si="15" ref="F64:L64">SUM(F65:F84)</f>
        <v>262060</v>
      </c>
      <c r="G64" s="246">
        <f t="shared" si="15"/>
        <v>201770</v>
      </c>
      <c r="H64" s="246">
        <f t="shared" si="15"/>
        <v>35753</v>
      </c>
      <c r="I64" s="246">
        <f t="shared" si="15"/>
        <v>0</v>
      </c>
      <c r="J64" s="246">
        <f t="shared" si="15"/>
        <v>0</v>
      </c>
      <c r="K64" s="246">
        <f t="shared" si="15"/>
        <v>0</v>
      </c>
      <c r="L64" s="247">
        <f t="shared" si="15"/>
        <v>0</v>
      </c>
    </row>
    <row r="65" spans="1:12" s="69" customFormat="1" ht="12" customHeight="1">
      <c r="A65" s="186"/>
      <c r="B65" s="61" t="s">
        <v>151</v>
      </c>
      <c r="C65" s="54" t="s">
        <v>773</v>
      </c>
      <c r="D65" s="131">
        <v>77490</v>
      </c>
      <c r="E65" s="464">
        <f>D65/D656</f>
        <v>0.0017909596268609923</v>
      </c>
      <c r="F65" s="131">
        <f aca="true" t="shared" si="16" ref="F65:F84">D65</f>
        <v>77490</v>
      </c>
      <c r="G65" s="131">
        <f>F65</f>
        <v>77490</v>
      </c>
      <c r="H65" s="248">
        <v>0</v>
      </c>
      <c r="I65" s="249">
        <v>0</v>
      </c>
      <c r="J65" s="252"/>
      <c r="K65" s="252"/>
      <c r="L65" s="465"/>
    </row>
    <row r="66" spans="1:12" s="69" customFormat="1" ht="14.25" customHeight="1">
      <c r="A66" s="186"/>
      <c r="B66" s="61" t="s">
        <v>153</v>
      </c>
      <c r="C66" s="54" t="s">
        <v>774</v>
      </c>
      <c r="D66" s="131">
        <v>108240</v>
      </c>
      <c r="E66" s="464">
        <f>D66/D656</f>
        <v>0.00250165789148837</v>
      </c>
      <c r="F66" s="131">
        <f t="shared" si="16"/>
        <v>108240</v>
      </c>
      <c r="G66" s="131">
        <f>F66</f>
        <v>108240</v>
      </c>
      <c r="H66" s="248">
        <v>0</v>
      </c>
      <c r="I66" s="249">
        <v>0</v>
      </c>
      <c r="J66" s="252"/>
      <c r="K66" s="252"/>
      <c r="L66" s="465"/>
    </row>
    <row r="67" spans="1:12" s="69" customFormat="1" ht="14.25" customHeight="1">
      <c r="A67" s="186"/>
      <c r="B67" s="61" t="s">
        <v>155</v>
      </c>
      <c r="C67" s="54" t="s">
        <v>156</v>
      </c>
      <c r="D67" s="131">
        <v>16040</v>
      </c>
      <c r="E67" s="464">
        <f>D67/D656</f>
        <v>0.00037071870454058996</v>
      </c>
      <c r="F67" s="131">
        <f t="shared" si="16"/>
        <v>16040</v>
      </c>
      <c r="G67" s="131">
        <f>F67</f>
        <v>16040</v>
      </c>
      <c r="H67" s="248">
        <v>0</v>
      </c>
      <c r="I67" s="249">
        <v>0</v>
      </c>
      <c r="J67" s="252"/>
      <c r="K67" s="252"/>
      <c r="L67" s="465"/>
    </row>
    <row r="68" spans="1:12" s="69" customFormat="1" ht="15" customHeight="1">
      <c r="A68" s="186"/>
      <c r="B68" s="190" t="s">
        <v>204</v>
      </c>
      <c r="C68" s="54" t="s">
        <v>183</v>
      </c>
      <c r="D68" s="131">
        <v>31021</v>
      </c>
      <c r="E68" s="464">
        <f>D68/D656</f>
        <v>0.0007169616542115736</v>
      </c>
      <c r="F68" s="131">
        <f t="shared" si="16"/>
        <v>31021</v>
      </c>
      <c r="G68" s="131"/>
      <c r="H68" s="248">
        <f>F68</f>
        <v>31021</v>
      </c>
      <c r="I68" s="249">
        <v>0</v>
      </c>
      <c r="J68" s="252"/>
      <c r="K68" s="252"/>
      <c r="L68" s="465"/>
    </row>
    <row r="69" spans="1:12" s="69" customFormat="1" ht="14.25" customHeight="1">
      <c r="A69" s="186"/>
      <c r="B69" s="190" t="s">
        <v>157</v>
      </c>
      <c r="C69" s="54" t="s">
        <v>158</v>
      </c>
      <c r="D69" s="131">
        <v>4732</v>
      </c>
      <c r="E69" s="464">
        <f>D69/D656</f>
        <v>0.00010936664026721145</v>
      </c>
      <c r="F69" s="131">
        <f t="shared" si="16"/>
        <v>4732</v>
      </c>
      <c r="G69" s="131"/>
      <c r="H69" s="248">
        <f>F69</f>
        <v>4732</v>
      </c>
      <c r="I69" s="249">
        <v>0</v>
      </c>
      <c r="J69" s="252"/>
      <c r="K69" s="252"/>
      <c r="L69" s="465"/>
    </row>
    <row r="70" spans="1:12" s="69" customFormat="1" ht="13.5" customHeight="1">
      <c r="A70" s="186"/>
      <c r="B70" s="61" t="s">
        <v>159</v>
      </c>
      <c r="C70" s="54" t="s">
        <v>160</v>
      </c>
      <c r="D70" s="131">
        <v>3300</v>
      </c>
      <c r="E70" s="464">
        <f>D70/D656</f>
        <v>7.627005766732836E-05</v>
      </c>
      <c r="F70" s="131">
        <f t="shared" si="16"/>
        <v>3300</v>
      </c>
      <c r="G70" s="131"/>
      <c r="H70" s="248">
        <v>0</v>
      </c>
      <c r="I70" s="249">
        <v>0</v>
      </c>
      <c r="J70" s="252"/>
      <c r="K70" s="252"/>
      <c r="L70" s="465"/>
    </row>
    <row r="71" spans="1:12" s="69" customFormat="1" ht="13.5" customHeight="1">
      <c r="A71" s="186"/>
      <c r="B71" s="61" t="s">
        <v>161</v>
      </c>
      <c r="C71" s="54" t="s">
        <v>238</v>
      </c>
      <c r="D71" s="131">
        <v>2557</v>
      </c>
      <c r="E71" s="464">
        <f>D71/D656</f>
        <v>5.909773862283594E-05</v>
      </c>
      <c r="F71" s="131">
        <f t="shared" si="16"/>
        <v>2557</v>
      </c>
      <c r="G71" s="131"/>
      <c r="H71" s="248"/>
      <c r="I71" s="249"/>
      <c r="J71" s="252"/>
      <c r="K71" s="252"/>
      <c r="L71" s="465"/>
    </row>
    <row r="72" spans="1:12" s="69" customFormat="1" ht="13.5" customHeight="1">
      <c r="A72" s="186"/>
      <c r="B72" s="61" t="s">
        <v>224</v>
      </c>
      <c r="C72" s="54" t="s">
        <v>225</v>
      </c>
      <c r="D72" s="131">
        <v>200</v>
      </c>
      <c r="E72" s="464">
        <f>D72/D656</f>
        <v>4.62242773741384E-06</v>
      </c>
      <c r="F72" s="131">
        <f t="shared" si="16"/>
        <v>200</v>
      </c>
      <c r="G72" s="131"/>
      <c r="H72" s="248"/>
      <c r="I72" s="249"/>
      <c r="J72" s="252"/>
      <c r="K72" s="252"/>
      <c r="L72" s="465"/>
    </row>
    <row r="73" spans="1:12" s="69" customFormat="1" ht="12.75" customHeight="1">
      <c r="A73" s="186"/>
      <c r="B73" s="61" t="s">
        <v>165</v>
      </c>
      <c r="C73" s="54" t="s">
        <v>240</v>
      </c>
      <c r="D73" s="131">
        <v>3930</v>
      </c>
      <c r="E73" s="464">
        <f>D73/D656</f>
        <v>9.083070504018195E-05</v>
      </c>
      <c r="F73" s="131">
        <f t="shared" si="16"/>
        <v>3930</v>
      </c>
      <c r="G73" s="131"/>
      <c r="H73" s="248">
        <v>0</v>
      </c>
      <c r="I73" s="249">
        <v>0</v>
      </c>
      <c r="J73" s="252"/>
      <c r="K73" s="252"/>
      <c r="L73" s="465"/>
    </row>
    <row r="74" spans="1:12" s="69" customFormat="1" ht="12.75" customHeight="1">
      <c r="A74" s="186"/>
      <c r="B74" s="61" t="s">
        <v>695</v>
      </c>
      <c r="C74" s="54" t="s">
        <v>696</v>
      </c>
      <c r="D74" s="131">
        <v>420</v>
      </c>
      <c r="E74" s="464">
        <f>D74/D656</f>
        <v>9.707098248569064E-06</v>
      </c>
      <c r="F74" s="131">
        <f t="shared" si="16"/>
        <v>420</v>
      </c>
      <c r="G74" s="131"/>
      <c r="H74" s="248"/>
      <c r="I74" s="249"/>
      <c r="J74" s="252"/>
      <c r="K74" s="252"/>
      <c r="L74" s="465"/>
    </row>
    <row r="75" spans="1:12" s="69" customFormat="1" ht="12.75" customHeight="1">
      <c r="A75" s="186"/>
      <c r="B75" s="61" t="s">
        <v>401</v>
      </c>
      <c r="C75" s="54" t="s">
        <v>403</v>
      </c>
      <c r="D75" s="131">
        <v>560</v>
      </c>
      <c r="E75" s="464">
        <f>D75/D656</f>
        <v>1.2942797664758753E-05</v>
      </c>
      <c r="F75" s="131">
        <f t="shared" si="16"/>
        <v>560</v>
      </c>
      <c r="G75" s="131"/>
      <c r="H75" s="248"/>
      <c r="I75" s="249"/>
      <c r="J75" s="252"/>
      <c r="K75" s="252"/>
      <c r="L75" s="465"/>
    </row>
    <row r="76" spans="1:12" s="69" customFormat="1" ht="12.75" customHeight="1">
      <c r="A76" s="186"/>
      <c r="B76" s="61" t="s">
        <v>393</v>
      </c>
      <c r="C76" s="54" t="s">
        <v>397</v>
      </c>
      <c r="D76" s="131">
        <v>2100</v>
      </c>
      <c r="E76" s="464">
        <f>D76/D656</f>
        <v>4.853549124284532E-05</v>
      </c>
      <c r="F76" s="131">
        <f t="shared" si="16"/>
        <v>2100</v>
      </c>
      <c r="G76" s="131"/>
      <c r="H76" s="248"/>
      <c r="I76" s="249"/>
      <c r="J76" s="252"/>
      <c r="K76" s="252"/>
      <c r="L76" s="465"/>
    </row>
    <row r="77" spans="1:12" s="69" customFormat="1" ht="12.75" customHeight="1">
      <c r="A77" s="186"/>
      <c r="B77" s="61" t="s">
        <v>407</v>
      </c>
      <c r="C77" s="54" t="s">
        <v>408</v>
      </c>
      <c r="D77" s="131">
        <v>3120</v>
      </c>
      <c r="E77" s="464">
        <f>D77/D656</f>
        <v>7.21098727036559E-05</v>
      </c>
      <c r="F77" s="131">
        <f t="shared" si="16"/>
        <v>3120</v>
      </c>
      <c r="G77" s="131"/>
      <c r="H77" s="248"/>
      <c r="I77" s="249"/>
      <c r="J77" s="252"/>
      <c r="K77" s="252"/>
      <c r="L77" s="465"/>
    </row>
    <row r="78" spans="1:12" s="69" customFormat="1" ht="13.5" customHeight="1">
      <c r="A78" s="186"/>
      <c r="B78" s="61" t="s">
        <v>167</v>
      </c>
      <c r="C78" s="54" t="s">
        <v>168</v>
      </c>
      <c r="D78" s="131">
        <v>500</v>
      </c>
      <c r="E78" s="464">
        <f>D78/D656</f>
        <v>1.15560693435346E-05</v>
      </c>
      <c r="F78" s="131">
        <f t="shared" si="16"/>
        <v>500</v>
      </c>
      <c r="G78" s="131"/>
      <c r="H78" s="248">
        <v>0</v>
      </c>
      <c r="I78" s="249">
        <v>0</v>
      </c>
      <c r="J78" s="252"/>
      <c r="K78" s="252"/>
      <c r="L78" s="465"/>
    </row>
    <row r="79" spans="1:12" s="69" customFormat="1" ht="13.5" customHeight="1">
      <c r="A79" s="186"/>
      <c r="B79" s="61" t="s">
        <v>169</v>
      </c>
      <c r="C79" s="54" t="s">
        <v>170</v>
      </c>
      <c r="D79" s="131">
        <v>1680</v>
      </c>
      <c r="E79" s="464">
        <f>D79/D656</f>
        <v>3.8828392994276256E-05</v>
      </c>
      <c r="F79" s="131">
        <f t="shared" si="16"/>
        <v>1680</v>
      </c>
      <c r="G79" s="131"/>
      <c r="H79" s="248">
        <v>0</v>
      </c>
      <c r="I79" s="249">
        <v>0</v>
      </c>
      <c r="J79" s="252"/>
      <c r="K79" s="252"/>
      <c r="L79" s="465"/>
    </row>
    <row r="80" spans="1:12" s="69" customFormat="1" ht="15" customHeight="1">
      <c r="A80" s="186"/>
      <c r="B80" s="61" t="s">
        <v>171</v>
      </c>
      <c r="C80" s="54" t="s">
        <v>172</v>
      </c>
      <c r="D80" s="131">
        <v>4060</v>
      </c>
      <c r="E80" s="464">
        <f>D80/D656</f>
        <v>9.383528306950096E-05</v>
      </c>
      <c r="F80" s="131">
        <f t="shared" si="16"/>
        <v>4060</v>
      </c>
      <c r="G80" s="131"/>
      <c r="H80" s="248">
        <v>0</v>
      </c>
      <c r="I80" s="249">
        <v>0</v>
      </c>
      <c r="J80" s="252"/>
      <c r="K80" s="252"/>
      <c r="L80" s="465"/>
    </row>
    <row r="81" spans="1:12" s="69" customFormat="1" ht="15" customHeight="1">
      <c r="A81" s="186"/>
      <c r="B81" s="61" t="s">
        <v>816</v>
      </c>
      <c r="C81" s="261" t="s">
        <v>815</v>
      </c>
      <c r="D81" s="131">
        <v>200</v>
      </c>
      <c r="E81" s="464">
        <f>D81/D656</f>
        <v>4.62242773741384E-06</v>
      </c>
      <c r="F81" s="131">
        <f t="shared" si="16"/>
        <v>200</v>
      </c>
      <c r="G81" s="131"/>
      <c r="H81" s="248"/>
      <c r="I81" s="249"/>
      <c r="J81" s="252"/>
      <c r="K81" s="252"/>
      <c r="L81" s="465"/>
    </row>
    <row r="82" spans="1:12" s="69" customFormat="1" ht="15" customHeight="1">
      <c r="A82" s="186"/>
      <c r="B82" s="61" t="s">
        <v>394</v>
      </c>
      <c r="C82" s="54" t="s">
        <v>398</v>
      </c>
      <c r="D82" s="131">
        <v>680</v>
      </c>
      <c r="E82" s="464">
        <f>D82/D656</f>
        <v>1.5716254307207057E-05</v>
      </c>
      <c r="F82" s="131">
        <f t="shared" si="16"/>
        <v>680</v>
      </c>
      <c r="G82" s="131"/>
      <c r="H82" s="248"/>
      <c r="I82" s="249"/>
      <c r="J82" s="252"/>
      <c r="K82" s="252"/>
      <c r="L82" s="465"/>
    </row>
    <row r="83" spans="1:12" s="69" customFormat="1" ht="15" customHeight="1">
      <c r="A83" s="186"/>
      <c r="B83" s="61" t="s">
        <v>395</v>
      </c>
      <c r="C83" s="54" t="s">
        <v>399</v>
      </c>
      <c r="D83" s="131">
        <v>570</v>
      </c>
      <c r="E83" s="464">
        <f>D83/D656</f>
        <v>1.3173919051629445E-05</v>
      </c>
      <c r="F83" s="131">
        <f t="shared" si="16"/>
        <v>570</v>
      </c>
      <c r="G83" s="131"/>
      <c r="H83" s="248"/>
      <c r="I83" s="249"/>
      <c r="J83" s="252"/>
      <c r="K83" s="252"/>
      <c r="L83" s="465"/>
    </row>
    <row r="84" spans="1:12" s="69" customFormat="1" ht="15" customHeight="1">
      <c r="A84" s="186"/>
      <c r="B84" s="61" t="s">
        <v>396</v>
      </c>
      <c r="C84" s="54" t="s">
        <v>400</v>
      </c>
      <c r="D84" s="131">
        <v>660</v>
      </c>
      <c r="E84" s="464">
        <f>D84/D656</f>
        <v>1.5254011533465672E-05</v>
      </c>
      <c r="F84" s="131">
        <f t="shared" si="16"/>
        <v>660</v>
      </c>
      <c r="G84" s="131"/>
      <c r="H84" s="248"/>
      <c r="I84" s="249"/>
      <c r="J84" s="252"/>
      <c r="K84" s="252"/>
      <c r="L84" s="465"/>
    </row>
    <row r="85" spans="1:12" s="69" customFormat="1" ht="17.25" customHeight="1">
      <c r="A85" s="182" t="s">
        <v>205</v>
      </c>
      <c r="B85" s="191"/>
      <c r="C85" s="87" t="s">
        <v>206</v>
      </c>
      <c r="D85" s="250">
        <f>D86+D96+D98+D109+D136+D146+D167</f>
        <v>4138204</v>
      </c>
      <c r="E85" s="580">
        <f>D85/D656</f>
        <v>0.09564274476338451</v>
      </c>
      <c r="F85" s="250">
        <f aca="true" t="shared" si="17" ref="F85:L85">F86+F96+F98+F109+F136+F146+F167</f>
        <v>4138204</v>
      </c>
      <c r="G85" s="250">
        <f t="shared" si="17"/>
        <v>2243669</v>
      </c>
      <c r="H85" s="250">
        <f t="shared" si="17"/>
        <v>353355</v>
      </c>
      <c r="I85" s="250">
        <f t="shared" si="17"/>
        <v>15984</v>
      </c>
      <c r="J85" s="250">
        <f t="shared" si="17"/>
        <v>0</v>
      </c>
      <c r="K85" s="250">
        <f t="shared" si="17"/>
        <v>0</v>
      </c>
      <c r="L85" s="251">
        <f t="shared" si="17"/>
        <v>0</v>
      </c>
    </row>
    <row r="86" spans="1:12" s="69" customFormat="1" ht="13.5" customHeight="1">
      <c r="A86" s="184" t="s">
        <v>207</v>
      </c>
      <c r="B86" s="180"/>
      <c r="C86" s="107" t="s">
        <v>208</v>
      </c>
      <c r="D86" s="246">
        <f>SUM(D87:D95)</f>
        <v>106374</v>
      </c>
      <c r="E86" s="581">
        <f>F65/D656</f>
        <v>0.0017909596268609923</v>
      </c>
      <c r="F86" s="246">
        <f aca="true" t="shared" si="18" ref="F86:L86">SUM(F87:F95)</f>
        <v>106374</v>
      </c>
      <c r="G86" s="246">
        <f t="shared" si="18"/>
        <v>85530</v>
      </c>
      <c r="H86" s="246">
        <f t="shared" si="18"/>
        <v>15010</v>
      </c>
      <c r="I86" s="246">
        <f t="shared" si="18"/>
        <v>0</v>
      </c>
      <c r="J86" s="246">
        <f t="shared" si="18"/>
        <v>0</v>
      </c>
      <c r="K86" s="246">
        <f t="shared" si="18"/>
        <v>0</v>
      </c>
      <c r="L86" s="247">
        <f t="shared" si="18"/>
        <v>0</v>
      </c>
    </row>
    <row r="87" spans="1:12" s="69" customFormat="1" ht="14.25" customHeight="1">
      <c r="A87" s="186"/>
      <c r="B87" s="61" t="s">
        <v>151</v>
      </c>
      <c r="C87" s="54" t="s">
        <v>773</v>
      </c>
      <c r="D87" s="131">
        <v>77400</v>
      </c>
      <c r="E87" s="464">
        <f>D87/D656</f>
        <v>0.001788879534379156</v>
      </c>
      <c r="F87" s="131">
        <f>D87</f>
        <v>77400</v>
      </c>
      <c r="G87" s="131">
        <f>D87</f>
        <v>77400</v>
      </c>
      <c r="H87" s="248"/>
      <c r="I87" s="249">
        <v>0</v>
      </c>
      <c r="J87" s="252"/>
      <c r="K87" s="252"/>
      <c r="L87" s="465"/>
    </row>
    <row r="88" spans="1:12" s="69" customFormat="1" ht="15.75" customHeight="1">
      <c r="A88" s="186"/>
      <c r="B88" s="61" t="s">
        <v>155</v>
      </c>
      <c r="C88" s="54" t="s">
        <v>156</v>
      </c>
      <c r="D88" s="131">
        <v>8130</v>
      </c>
      <c r="E88" s="464">
        <f>D88/D656</f>
        <v>0.0001879016875258726</v>
      </c>
      <c r="F88" s="131">
        <f aca="true" t="shared" si="19" ref="F88:F95">D88</f>
        <v>8130</v>
      </c>
      <c r="G88" s="131">
        <f>D88</f>
        <v>8130</v>
      </c>
      <c r="H88" s="248"/>
      <c r="I88" s="249">
        <v>0</v>
      </c>
      <c r="J88" s="252"/>
      <c r="K88" s="252"/>
      <c r="L88" s="465"/>
    </row>
    <row r="89" spans="1:12" s="69" customFormat="1" ht="16.5" customHeight="1">
      <c r="A89" s="186"/>
      <c r="B89" s="190" t="s">
        <v>204</v>
      </c>
      <c r="C89" s="54" t="s">
        <v>209</v>
      </c>
      <c r="D89" s="131">
        <v>12915</v>
      </c>
      <c r="E89" s="464">
        <f>D89/D656</f>
        <v>0.0002984932711434987</v>
      </c>
      <c r="F89" s="131">
        <f t="shared" si="19"/>
        <v>12915</v>
      </c>
      <c r="G89" s="131"/>
      <c r="H89" s="248">
        <f>F89</f>
        <v>12915</v>
      </c>
      <c r="I89" s="249"/>
      <c r="J89" s="252"/>
      <c r="K89" s="252"/>
      <c r="L89" s="465"/>
    </row>
    <row r="90" spans="1:12" s="69" customFormat="1" ht="15" customHeight="1">
      <c r="A90" s="186"/>
      <c r="B90" s="190" t="s">
        <v>157</v>
      </c>
      <c r="C90" s="54" t="s">
        <v>158</v>
      </c>
      <c r="D90" s="131">
        <v>2095</v>
      </c>
      <c r="E90" s="464">
        <f>D90/D656</f>
        <v>4.841993054940997E-05</v>
      </c>
      <c r="F90" s="131">
        <f t="shared" si="19"/>
        <v>2095</v>
      </c>
      <c r="G90" s="131"/>
      <c r="H90" s="248">
        <f>F90</f>
        <v>2095</v>
      </c>
      <c r="I90" s="249"/>
      <c r="J90" s="252"/>
      <c r="K90" s="252"/>
      <c r="L90" s="465"/>
    </row>
    <row r="91" spans="1:12" s="69" customFormat="1" ht="15" customHeight="1">
      <c r="A91" s="186"/>
      <c r="B91" s="61" t="s">
        <v>159</v>
      </c>
      <c r="C91" s="54" t="s">
        <v>160</v>
      </c>
      <c r="D91" s="131">
        <v>500</v>
      </c>
      <c r="E91" s="464">
        <f>D91/D656</f>
        <v>1.15560693435346E-05</v>
      </c>
      <c r="F91" s="131">
        <f t="shared" si="19"/>
        <v>500</v>
      </c>
      <c r="G91" s="131"/>
      <c r="H91" s="248">
        <v>0</v>
      </c>
      <c r="I91" s="249">
        <v>0</v>
      </c>
      <c r="J91" s="252"/>
      <c r="K91" s="252"/>
      <c r="L91" s="465"/>
    </row>
    <row r="92" spans="1:12" s="69" customFormat="1" ht="14.25" customHeight="1">
      <c r="A92" s="186"/>
      <c r="B92" s="61" t="s">
        <v>165</v>
      </c>
      <c r="C92" s="54" t="s">
        <v>240</v>
      </c>
      <c r="D92" s="131">
        <v>300</v>
      </c>
      <c r="E92" s="464">
        <f>D92/D656</f>
        <v>6.93364160612076E-06</v>
      </c>
      <c r="F92" s="131">
        <f t="shared" si="19"/>
        <v>300</v>
      </c>
      <c r="G92" s="131"/>
      <c r="H92" s="248">
        <v>0</v>
      </c>
      <c r="I92" s="249">
        <v>0</v>
      </c>
      <c r="J92" s="252"/>
      <c r="K92" s="252"/>
      <c r="L92" s="465"/>
    </row>
    <row r="93" spans="1:12" s="69" customFormat="1" ht="15" customHeight="1">
      <c r="A93" s="186"/>
      <c r="B93" s="61" t="s">
        <v>171</v>
      </c>
      <c r="C93" s="54" t="s">
        <v>172</v>
      </c>
      <c r="D93" s="131">
        <v>3334</v>
      </c>
      <c r="E93" s="464">
        <f>D93/D656</f>
        <v>7.70558703826887E-05</v>
      </c>
      <c r="F93" s="131">
        <f t="shared" si="19"/>
        <v>3334</v>
      </c>
      <c r="G93" s="131"/>
      <c r="H93" s="248">
        <v>0</v>
      </c>
      <c r="I93" s="249">
        <v>0</v>
      </c>
      <c r="J93" s="252"/>
      <c r="K93" s="252"/>
      <c r="L93" s="465"/>
    </row>
    <row r="94" spans="1:12" s="69" customFormat="1" ht="15" customHeight="1">
      <c r="A94" s="186"/>
      <c r="B94" s="61" t="s">
        <v>395</v>
      </c>
      <c r="C94" s="54" t="s">
        <v>399</v>
      </c>
      <c r="D94" s="131">
        <v>500</v>
      </c>
      <c r="E94" s="464">
        <f>D94/D656</f>
        <v>1.15560693435346E-05</v>
      </c>
      <c r="F94" s="131">
        <f t="shared" si="19"/>
        <v>500</v>
      </c>
      <c r="G94" s="131"/>
      <c r="H94" s="248"/>
      <c r="I94" s="249"/>
      <c r="J94" s="252"/>
      <c r="K94" s="252"/>
      <c r="L94" s="465"/>
    </row>
    <row r="95" spans="1:12" s="69" customFormat="1" ht="15" customHeight="1">
      <c r="A95" s="186"/>
      <c r="B95" s="61" t="s">
        <v>396</v>
      </c>
      <c r="C95" s="585" t="s">
        <v>400</v>
      </c>
      <c r="D95" s="131">
        <v>1200</v>
      </c>
      <c r="E95" s="464">
        <f>D95/D656</f>
        <v>2.773456642448304E-05</v>
      </c>
      <c r="F95" s="131">
        <f t="shared" si="19"/>
        <v>1200</v>
      </c>
      <c r="G95" s="131"/>
      <c r="H95" s="248">
        <v>0</v>
      </c>
      <c r="I95" s="249">
        <v>0</v>
      </c>
      <c r="J95" s="252"/>
      <c r="K95" s="252"/>
      <c r="L95" s="465"/>
    </row>
    <row r="96" spans="1:12" s="68" customFormat="1" ht="17.25" customHeight="1">
      <c r="A96" s="184" t="s">
        <v>563</v>
      </c>
      <c r="B96" s="180"/>
      <c r="C96" s="107" t="s">
        <v>770</v>
      </c>
      <c r="D96" s="246">
        <f>D97</f>
        <v>3250</v>
      </c>
      <c r="E96" s="581">
        <f>D96/D656</f>
        <v>7.51144507329749E-05</v>
      </c>
      <c r="F96" s="246">
        <f aca="true" t="shared" si="20" ref="F96:L96">F97</f>
        <v>3250</v>
      </c>
      <c r="G96" s="246">
        <f t="shared" si="20"/>
        <v>0</v>
      </c>
      <c r="H96" s="246">
        <f t="shared" si="20"/>
        <v>0</v>
      </c>
      <c r="I96" s="246">
        <f t="shared" si="20"/>
        <v>3250</v>
      </c>
      <c r="J96" s="246">
        <f t="shared" si="20"/>
        <v>0</v>
      </c>
      <c r="K96" s="246">
        <f t="shared" si="20"/>
        <v>0</v>
      </c>
      <c r="L96" s="247">
        <f t="shared" si="20"/>
        <v>0</v>
      </c>
    </row>
    <row r="97" spans="1:12" s="69" customFormat="1" ht="24" customHeight="1">
      <c r="A97" s="186"/>
      <c r="B97" s="61" t="s">
        <v>864</v>
      </c>
      <c r="C97" s="54" t="s">
        <v>951</v>
      </c>
      <c r="D97" s="131">
        <v>3250</v>
      </c>
      <c r="E97" s="464">
        <f>D97/D656</f>
        <v>7.51144507329749E-05</v>
      </c>
      <c r="F97" s="131">
        <f>D97</f>
        <v>3250</v>
      </c>
      <c r="G97" s="131">
        <v>0</v>
      </c>
      <c r="H97" s="248">
        <v>0</v>
      </c>
      <c r="I97" s="249">
        <f>F97</f>
        <v>3250</v>
      </c>
      <c r="J97" s="252"/>
      <c r="K97" s="252"/>
      <c r="L97" s="465"/>
    </row>
    <row r="98" spans="1:12" s="68" customFormat="1" ht="16.5" customHeight="1">
      <c r="A98" s="184" t="s">
        <v>211</v>
      </c>
      <c r="B98" s="180"/>
      <c r="C98" s="107" t="s">
        <v>212</v>
      </c>
      <c r="D98" s="246">
        <f aca="true" t="shared" si="21" ref="D98:L98">SUM(D99:D108)</f>
        <v>140900</v>
      </c>
      <c r="E98" s="581">
        <f>D98/D656</f>
        <v>0.00325650034100805</v>
      </c>
      <c r="F98" s="246">
        <f t="shared" si="21"/>
        <v>140900</v>
      </c>
      <c r="G98" s="246">
        <f t="shared" si="21"/>
        <v>0</v>
      </c>
      <c r="H98" s="246">
        <f t="shared" si="21"/>
        <v>0</v>
      </c>
      <c r="I98" s="246">
        <f t="shared" si="21"/>
        <v>0</v>
      </c>
      <c r="J98" s="246">
        <f t="shared" si="21"/>
        <v>0</v>
      </c>
      <c r="K98" s="246">
        <f t="shared" si="21"/>
        <v>0</v>
      </c>
      <c r="L98" s="247">
        <f t="shared" si="21"/>
        <v>0</v>
      </c>
    </row>
    <row r="99" spans="1:12" s="69" customFormat="1" ht="12.75" customHeight="1">
      <c r="A99" s="186"/>
      <c r="B99" s="61" t="s">
        <v>150</v>
      </c>
      <c r="C99" s="54" t="s">
        <v>213</v>
      </c>
      <c r="D99" s="131">
        <v>106720</v>
      </c>
      <c r="E99" s="464">
        <f>D99/D656</f>
        <v>0.002466527440684025</v>
      </c>
      <c r="F99" s="131">
        <f>D99</f>
        <v>106720</v>
      </c>
      <c r="G99" s="131">
        <v>0</v>
      </c>
      <c r="H99" s="248"/>
      <c r="I99" s="249">
        <v>0</v>
      </c>
      <c r="J99" s="252"/>
      <c r="K99" s="252"/>
      <c r="L99" s="465"/>
    </row>
    <row r="100" spans="1:12" s="69" customFormat="1" ht="12.75" customHeight="1">
      <c r="A100" s="186"/>
      <c r="B100" s="61" t="s">
        <v>159</v>
      </c>
      <c r="C100" s="54" t="s">
        <v>160</v>
      </c>
      <c r="D100" s="131">
        <v>7520</v>
      </c>
      <c r="E100" s="464">
        <f>D100/D656</f>
        <v>0.00017380328292676038</v>
      </c>
      <c r="F100" s="131">
        <f aca="true" t="shared" si="22" ref="F100:F108">D100</f>
        <v>7520</v>
      </c>
      <c r="G100" s="131">
        <v>0</v>
      </c>
      <c r="H100" s="248"/>
      <c r="I100" s="249">
        <v>0</v>
      </c>
      <c r="J100" s="252"/>
      <c r="K100" s="252"/>
      <c r="L100" s="465"/>
    </row>
    <row r="101" spans="1:12" s="69" customFormat="1" ht="12.75" customHeight="1">
      <c r="A101" s="186"/>
      <c r="B101" s="61" t="s">
        <v>161</v>
      </c>
      <c r="C101" s="54" t="s">
        <v>238</v>
      </c>
      <c r="D101" s="131">
        <v>9010</v>
      </c>
      <c r="E101" s="464">
        <f>D101/D656</f>
        <v>0.00020824036957049348</v>
      </c>
      <c r="F101" s="131">
        <f t="shared" si="22"/>
        <v>9010</v>
      </c>
      <c r="G101" s="131">
        <v>0</v>
      </c>
      <c r="H101" s="248"/>
      <c r="I101" s="249">
        <v>0</v>
      </c>
      <c r="J101" s="252"/>
      <c r="K101" s="252"/>
      <c r="L101" s="465"/>
    </row>
    <row r="102" spans="1:12" s="69" customFormat="1" ht="12.75" customHeight="1">
      <c r="A102" s="186"/>
      <c r="B102" s="61" t="s">
        <v>165</v>
      </c>
      <c r="C102" s="54" t="s">
        <v>240</v>
      </c>
      <c r="D102" s="131">
        <v>7900</v>
      </c>
      <c r="E102" s="464">
        <f>D102/D656</f>
        <v>0.00018258589562784668</v>
      </c>
      <c r="F102" s="131">
        <f t="shared" si="22"/>
        <v>7900</v>
      </c>
      <c r="G102" s="131">
        <v>0</v>
      </c>
      <c r="H102" s="248"/>
      <c r="I102" s="249">
        <v>0</v>
      </c>
      <c r="J102" s="252"/>
      <c r="K102" s="252"/>
      <c r="L102" s="465"/>
    </row>
    <row r="103" spans="1:12" s="69" customFormat="1" ht="12.75" customHeight="1">
      <c r="A103" s="186"/>
      <c r="B103" s="61" t="s">
        <v>393</v>
      </c>
      <c r="C103" s="54" t="s">
        <v>397</v>
      </c>
      <c r="D103" s="131">
        <v>450</v>
      </c>
      <c r="E103" s="464">
        <f>D103/D656</f>
        <v>1.040046240918114E-05</v>
      </c>
      <c r="F103" s="131">
        <f t="shared" si="22"/>
        <v>450</v>
      </c>
      <c r="G103" s="131"/>
      <c r="H103" s="248"/>
      <c r="I103" s="249"/>
      <c r="J103" s="252"/>
      <c r="K103" s="252"/>
      <c r="L103" s="465"/>
    </row>
    <row r="104" spans="1:12" s="69" customFormat="1" ht="12.75" customHeight="1">
      <c r="A104" s="186"/>
      <c r="B104" s="61" t="s">
        <v>167</v>
      </c>
      <c r="C104" s="54" t="s">
        <v>168</v>
      </c>
      <c r="D104" s="131">
        <v>250</v>
      </c>
      <c r="E104" s="464">
        <f>D104/D656</f>
        <v>5.7780346717673E-06</v>
      </c>
      <c r="F104" s="131">
        <f t="shared" si="22"/>
        <v>250</v>
      </c>
      <c r="G104" s="131"/>
      <c r="H104" s="248"/>
      <c r="I104" s="249"/>
      <c r="J104" s="252"/>
      <c r="K104" s="252"/>
      <c r="L104" s="465"/>
    </row>
    <row r="105" spans="1:12" s="69" customFormat="1" ht="12.75" customHeight="1">
      <c r="A105" s="186"/>
      <c r="B105" s="61" t="s">
        <v>790</v>
      </c>
      <c r="C105" s="54" t="s">
        <v>791</v>
      </c>
      <c r="D105" s="131">
        <v>150</v>
      </c>
      <c r="E105" s="464">
        <f>D105/D656</f>
        <v>3.46682080306038E-06</v>
      </c>
      <c r="F105" s="131">
        <f t="shared" si="22"/>
        <v>150</v>
      </c>
      <c r="G105" s="131"/>
      <c r="H105" s="248"/>
      <c r="I105" s="249"/>
      <c r="J105" s="252"/>
      <c r="K105" s="252"/>
      <c r="L105" s="465"/>
    </row>
    <row r="106" spans="1:12" s="69" customFormat="1" ht="12.75" customHeight="1">
      <c r="A106" s="186"/>
      <c r="B106" s="61" t="s">
        <v>394</v>
      </c>
      <c r="C106" s="54" t="s">
        <v>398</v>
      </c>
      <c r="D106" s="131">
        <v>1800</v>
      </c>
      <c r="E106" s="464">
        <f>D106/D656</f>
        <v>4.160184963672456E-05</v>
      </c>
      <c r="F106" s="131">
        <f t="shared" si="22"/>
        <v>1800</v>
      </c>
      <c r="G106" s="131"/>
      <c r="H106" s="248"/>
      <c r="I106" s="249"/>
      <c r="J106" s="252"/>
      <c r="K106" s="252"/>
      <c r="L106" s="465"/>
    </row>
    <row r="107" spans="1:12" s="69" customFormat="1" ht="12.75" customHeight="1">
      <c r="A107" s="186"/>
      <c r="B107" s="61" t="s">
        <v>395</v>
      </c>
      <c r="C107" s="54" t="s">
        <v>399</v>
      </c>
      <c r="D107" s="131">
        <v>1500</v>
      </c>
      <c r="E107" s="464">
        <f>D107/D656</f>
        <v>3.46682080306038E-05</v>
      </c>
      <c r="F107" s="131">
        <f t="shared" si="22"/>
        <v>1500</v>
      </c>
      <c r="G107" s="131"/>
      <c r="H107" s="248"/>
      <c r="I107" s="249"/>
      <c r="J107" s="252"/>
      <c r="K107" s="252"/>
      <c r="L107" s="465"/>
    </row>
    <row r="108" spans="1:12" s="69" customFormat="1" ht="12.75" customHeight="1">
      <c r="A108" s="186"/>
      <c r="B108" s="61" t="s">
        <v>396</v>
      </c>
      <c r="C108" s="54" t="s">
        <v>400</v>
      </c>
      <c r="D108" s="131">
        <v>5600</v>
      </c>
      <c r="E108" s="464">
        <f>D108/D656</f>
        <v>0.00012942797664758753</v>
      </c>
      <c r="F108" s="131">
        <f t="shared" si="22"/>
        <v>5600</v>
      </c>
      <c r="G108" s="131"/>
      <c r="H108" s="248"/>
      <c r="I108" s="249"/>
      <c r="J108" s="252"/>
      <c r="K108" s="252"/>
      <c r="L108" s="465"/>
    </row>
    <row r="109" spans="1:12" s="68" customFormat="1" ht="15.75" customHeight="1">
      <c r="A109" s="184" t="s">
        <v>214</v>
      </c>
      <c r="B109" s="180"/>
      <c r="C109" s="107" t="s">
        <v>215</v>
      </c>
      <c r="D109" s="246">
        <f aca="true" t="shared" si="23" ref="D109:L109">SUM(D110:D135)</f>
        <v>3180210</v>
      </c>
      <c r="E109" s="581">
        <f>D109/D656</f>
        <v>0.07350145457400434</v>
      </c>
      <c r="F109" s="246">
        <f t="shared" si="23"/>
        <v>3180210</v>
      </c>
      <c r="G109" s="246">
        <f t="shared" si="23"/>
        <v>2098975</v>
      </c>
      <c r="H109" s="246">
        <f t="shared" si="23"/>
        <v>334499</v>
      </c>
      <c r="I109" s="246">
        <f t="shared" si="23"/>
        <v>7734</v>
      </c>
      <c r="J109" s="246">
        <f t="shared" si="23"/>
        <v>0</v>
      </c>
      <c r="K109" s="246">
        <f t="shared" si="23"/>
        <v>0</v>
      </c>
      <c r="L109" s="247">
        <f t="shared" si="23"/>
        <v>0</v>
      </c>
    </row>
    <row r="110" spans="1:12" s="68" customFormat="1" ht="23.25" customHeight="1">
      <c r="A110" s="267"/>
      <c r="B110" s="260" t="s">
        <v>210</v>
      </c>
      <c r="C110" s="263" t="s">
        <v>116</v>
      </c>
      <c r="D110" s="259">
        <v>5000</v>
      </c>
      <c r="E110" s="505">
        <f>D110/D656</f>
        <v>0.000115560693435346</v>
      </c>
      <c r="F110" s="259">
        <f>D110</f>
        <v>5000</v>
      </c>
      <c r="G110" s="259"/>
      <c r="H110" s="259"/>
      <c r="I110" s="259">
        <f>F110</f>
        <v>5000</v>
      </c>
      <c r="J110" s="259"/>
      <c r="K110" s="259"/>
      <c r="L110" s="296"/>
    </row>
    <row r="111" spans="1:12" s="68" customFormat="1" ht="21" customHeight="1">
      <c r="A111" s="267"/>
      <c r="B111" s="61" t="s">
        <v>864</v>
      </c>
      <c r="C111" s="54" t="s">
        <v>951</v>
      </c>
      <c r="D111" s="259">
        <v>2734</v>
      </c>
      <c r="E111" s="505">
        <f>D111/D656</f>
        <v>6.31885871704472E-05</v>
      </c>
      <c r="F111" s="259">
        <f>D111</f>
        <v>2734</v>
      </c>
      <c r="G111" s="259"/>
      <c r="H111" s="259"/>
      <c r="I111" s="259">
        <f>F111</f>
        <v>2734</v>
      </c>
      <c r="J111" s="259"/>
      <c r="K111" s="259"/>
      <c r="L111" s="296"/>
    </row>
    <row r="112" spans="1:12" s="69" customFormat="1" ht="16.5" customHeight="1">
      <c r="A112" s="186"/>
      <c r="B112" s="61" t="s">
        <v>802</v>
      </c>
      <c r="C112" s="54" t="s">
        <v>749</v>
      </c>
      <c r="D112" s="131">
        <v>1000</v>
      </c>
      <c r="E112" s="505">
        <f>D112/D656</f>
        <v>2.31121386870692E-05</v>
      </c>
      <c r="F112" s="131">
        <f>D112</f>
        <v>1000</v>
      </c>
      <c r="G112" s="131">
        <v>0</v>
      </c>
      <c r="H112" s="248"/>
      <c r="I112" s="249">
        <v>0</v>
      </c>
      <c r="J112" s="252"/>
      <c r="K112" s="252"/>
      <c r="L112" s="465"/>
    </row>
    <row r="113" spans="1:12" s="69" customFormat="1" ht="15.75" customHeight="1">
      <c r="A113" s="186"/>
      <c r="B113" s="61" t="s">
        <v>151</v>
      </c>
      <c r="C113" s="54" t="s">
        <v>773</v>
      </c>
      <c r="D113" s="131">
        <v>1931690</v>
      </c>
      <c r="E113" s="505">
        <f>D113/D656</f>
        <v>0.0446454871804247</v>
      </c>
      <c r="F113" s="131">
        <f aca="true" t="shared" si="24" ref="F113:F135">D113</f>
        <v>1931690</v>
      </c>
      <c r="G113" s="131">
        <f>F113</f>
        <v>1931690</v>
      </c>
      <c r="H113" s="248"/>
      <c r="I113" s="249">
        <v>0</v>
      </c>
      <c r="J113" s="252"/>
      <c r="K113" s="252"/>
      <c r="L113" s="465"/>
    </row>
    <row r="114" spans="1:12" s="69" customFormat="1" ht="16.5" customHeight="1">
      <c r="A114" s="186"/>
      <c r="B114" s="61" t="s">
        <v>155</v>
      </c>
      <c r="C114" s="54" t="s">
        <v>156</v>
      </c>
      <c r="D114" s="131">
        <v>137870</v>
      </c>
      <c r="E114" s="505">
        <f>D114/D656</f>
        <v>0.0031864705607862307</v>
      </c>
      <c r="F114" s="131">
        <f t="shared" si="24"/>
        <v>137870</v>
      </c>
      <c r="G114" s="131">
        <f>F114</f>
        <v>137870</v>
      </c>
      <c r="H114" s="248"/>
      <c r="I114" s="249">
        <v>0</v>
      </c>
      <c r="J114" s="252"/>
      <c r="K114" s="252"/>
      <c r="L114" s="465"/>
    </row>
    <row r="115" spans="1:12" s="69" customFormat="1" ht="15" customHeight="1">
      <c r="A115" s="186"/>
      <c r="B115" s="190" t="s">
        <v>204</v>
      </c>
      <c r="C115" s="54" t="s">
        <v>183</v>
      </c>
      <c r="D115" s="131">
        <v>287804</v>
      </c>
      <c r="E115" s="505">
        <f>D115/D656</f>
        <v>0.006651765962693264</v>
      </c>
      <c r="F115" s="131">
        <f t="shared" si="24"/>
        <v>287804</v>
      </c>
      <c r="G115" s="131">
        <v>0</v>
      </c>
      <c r="H115" s="248">
        <f>F115</f>
        <v>287804</v>
      </c>
      <c r="I115" s="249">
        <v>0</v>
      </c>
      <c r="J115" s="252"/>
      <c r="K115" s="252"/>
      <c r="L115" s="465"/>
    </row>
    <row r="116" spans="1:12" s="69" customFormat="1" ht="15" customHeight="1">
      <c r="A116" s="186"/>
      <c r="B116" s="190" t="s">
        <v>157</v>
      </c>
      <c r="C116" s="54" t="s">
        <v>158</v>
      </c>
      <c r="D116" s="131">
        <v>46695</v>
      </c>
      <c r="E116" s="505">
        <f>D116/D656</f>
        <v>0.0010792213159926962</v>
      </c>
      <c r="F116" s="131">
        <f t="shared" si="24"/>
        <v>46695</v>
      </c>
      <c r="G116" s="131"/>
      <c r="H116" s="248">
        <f>D116</f>
        <v>46695</v>
      </c>
      <c r="I116" s="249">
        <v>0</v>
      </c>
      <c r="J116" s="252"/>
      <c r="K116" s="252"/>
      <c r="L116" s="465"/>
    </row>
    <row r="117" spans="1:12" s="69" customFormat="1" ht="13.5" customHeight="1">
      <c r="A117" s="186"/>
      <c r="B117" s="190" t="s">
        <v>693</v>
      </c>
      <c r="C117" s="54" t="s">
        <v>694</v>
      </c>
      <c r="D117" s="131">
        <v>29415</v>
      </c>
      <c r="E117" s="505">
        <f>D117/D656</f>
        <v>0.0006798435594801406</v>
      </c>
      <c r="F117" s="131">
        <f t="shared" si="24"/>
        <v>29415</v>
      </c>
      <c r="G117" s="131">
        <f>F117</f>
        <v>29415</v>
      </c>
      <c r="H117" s="248"/>
      <c r="I117" s="249">
        <v>0</v>
      </c>
      <c r="J117" s="252"/>
      <c r="K117" s="252"/>
      <c r="L117" s="465"/>
    </row>
    <row r="118" spans="1:12" s="69" customFormat="1" ht="15.75" customHeight="1">
      <c r="A118" s="186"/>
      <c r="B118" s="61" t="s">
        <v>159</v>
      </c>
      <c r="C118" s="54" t="s">
        <v>160</v>
      </c>
      <c r="D118" s="131">
        <v>47400</v>
      </c>
      <c r="E118" s="505">
        <f>D118/D656</f>
        <v>0.00109551537376708</v>
      </c>
      <c r="F118" s="131">
        <f t="shared" si="24"/>
        <v>47400</v>
      </c>
      <c r="G118" s="131">
        <v>0</v>
      </c>
      <c r="H118" s="248"/>
      <c r="I118" s="249">
        <v>0</v>
      </c>
      <c r="J118" s="252"/>
      <c r="K118" s="252"/>
      <c r="L118" s="465"/>
    </row>
    <row r="119" spans="1:12" s="69" customFormat="1" ht="15.75" customHeight="1">
      <c r="A119" s="186"/>
      <c r="B119" s="61" t="s">
        <v>161</v>
      </c>
      <c r="C119" s="54" t="s">
        <v>238</v>
      </c>
      <c r="D119" s="131">
        <v>70000</v>
      </c>
      <c r="E119" s="505">
        <f>D119/D656</f>
        <v>0.001617849708094844</v>
      </c>
      <c r="F119" s="131">
        <f t="shared" si="24"/>
        <v>70000</v>
      </c>
      <c r="G119" s="131">
        <v>0</v>
      </c>
      <c r="H119" s="248"/>
      <c r="I119" s="249">
        <v>0</v>
      </c>
      <c r="J119" s="252"/>
      <c r="K119" s="252"/>
      <c r="L119" s="465"/>
    </row>
    <row r="120" spans="1:12" s="69" customFormat="1" ht="15.75" customHeight="1">
      <c r="A120" s="186"/>
      <c r="B120" s="61" t="s">
        <v>163</v>
      </c>
      <c r="C120" s="54" t="s">
        <v>239</v>
      </c>
      <c r="D120" s="131">
        <v>65000</v>
      </c>
      <c r="E120" s="505">
        <f>D120/D656</f>
        <v>0.001502289014659498</v>
      </c>
      <c r="F120" s="131">
        <f t="shared" si="24"/>
        <v>65000</v>
      </c>
      <c r="G120" s="131"/>
      <c r="H120" s="248"/>
      <c r="I120" s="249"/>
      <c r="J120" s="252"/>
      <c r="K120" s="252"/>
      <c r="L120" s="465"/>
    </row>
    <row r="121" spans="1:12" s="69" customFormat="1" ht="15.75" customHeight="1">
      <c r="A121" s="186"/>
      <c r="B121" s="61" t="s">
        <v>224</v>
      </c>
      <c r="C121" s="54" t="s">
        <v>225</v>
      </c>
      <c r="D121" s="131">
        <v>2000</v>
      </c>
      <c r="E121" s="505">
        <f>D121/D656</f>
        <v>4.62242773741384E-05</v>
      </c>
      <c r="F121" s="131">
        <f t="shared" si="24"/>
        <v>2000</v>
      </c>
      <c r="G121" s="131">
        <v>0</v>
      </c>
      <c r="H121" s="248"/>
      <c r="I121" s="249">
        <v>0</v>
      </c>
      <c r="J121" s="252"/>
      <c r="K121" s="252"/>
      <c r="L121" s="465"/>
    </row>
    <row r="122" spans="1:12" s="69" customFormat="1" ht="13.5" customHeight="1">
      <c r="A122" s="186"/>
      <c r="B122" s="61" t="s">
        <v>165</v>
      </c>
      <c r="C122" s="54" t="s">
        <v>240</v>
      </c>
      <c r="D122" s="131">
        <v>427266</v>
      </c>
      <c r="E122" s="505">
        <f>D122/D656</f>
        <v>0.009875031048269308</v>
      </c>
      <c r="F122" s="131">
        <f t="shared" si="24"/>
        <v>427266</v>
      </c>
      <c r="G122" s="131">
        <v>0</v>
      </c>
      <c r="H122" s="248"/>
      <c r="I122" s="249">
        <v>0</v>
      </c>
      <c r="J122" s="252"/>
      <c r="K122" s="252"/>
      <c r="L122" s="465"/>
    </row>
    <row r="123" spans="1:12" s="69" customFormat="1" ht="13.5" customHeight="1">
      <c r="A123" s="186"/>
      <c r="B123" s="61" t="s">
        <v>695</v>
      </c>
      <c r="C123" s="54" t="s">
        <v>555</v>
      </c>
      <c r="D123" s="131">
        <v>3500</v>
      </c>
      <c r="E123" s="505">
        <f>D123/D656</f>
        <v>8.08924854047422E-05</v>
      </c>
      <c r="F123" s="131">
        <f t="shared" si="24"/>
        <v>3500</v>
      </c>
      <c r="G123" s="131">
        <v>0</v>
      </c>
      <c r="H123" s="248"/>
      <c r="I123" s="249">
        <v>0</v>
      </c>
      <c r="J123" s="252"/>
      <c r="K123" s="252"/>
      <c r="L123" s="465"/>
    </row>
    <row r="124" spans="1:12" s="69" customFormat="1" ht="13.5" customHeight="1">
      <c r="A124" s="186"/>
      <c r="B124" s="61" t="s">
        <v>401</v>
      </c>
      <c r="C124" s="54" t="s">
        <v>403</v>
      </c>
      <c r="D124" s="131">
        <v>10000</v>
      </c>
      <c r="E124" s="505">
        <f>D124/D656</f>
        <v>0.000231121386870692</v>
      </c>
      <c r="F124" s="131">
        <f t="shared" si="24"/>
        <v>10000</v>
      </c>
      <c r="G124" s="131"/>
      <c r="H124" s="248"/>
      <c r="I124" s="249"/>
      <c r="J124" s="252"/>
      <c r="K124" s="252"/>
      <c r="L124" s="465"/>
    </row>
    <row r="125" spans="1:12" s="69" customFormat="1" ht="13.5" customHeight="1">
      <c r="A125" s="186"/>
      <c r="B125" s="61" t="s">
        <v>393</v>
      </c>
      <c r="C125" s="54" t="s">
        <v>397</v>
      </c>
      <c r="D125" s="131">
        <v>10000</v>
      </c>
      <c r="E125" s="505">
        <f>D125/D656</f>
        <v>0.000231121386870692</v>
      </c>
      <c r="F125" s="131">
        <f t="shared" si="24"/>
        <v>10000</v>
      </c>
      <c r="G125" s="131"/>
      <c r="H125" s="248"/>
      <c r="I125" s="249"/>
      <c r="J125" s="252"/>
      <c r="K125" s="252"/>
      <c r="L125" s="465"/>
    </row>
    <row r="126" spans="1:12" s="69" customFormat="1" ht="13.5" customHeight="1">
      <c r="A126" s="186"/>
      <c r="B126" s="61" t="s">
        <v>402</v>
      </c>
      <c r="C126" s="54" t="s">
        <v>404</v>
      </c>
      <c r="D126" s="131">
        <v>600</v>
      </c>
      <c r="E126" s="505">
        <f>D126/D656</f>
        <v>1.386728321224152E-05</v>
      </c>
      <c r="F126" s="131">
        <f t="shared" si="24"/>
        <v>600</v>
      </c>
      <c r="G126" s="131"/>
      <c r="H126" s="248"/>
      <c r="I126" s="249"/>
      <c r="J126" s="252"/>
      <c r="K126" s="252"/>
      <c r="L126" s="465"/>
    </row>
    <row r="127" spans="1:12" s="69" customFormat="1" ht="14.25" customHeight="1">
      <c r="A127" s="186"/>
      <c r="B127" s="61" t="s">
        <v>167</v>
      </c>
      <c r="C127" s="54" t="s">
        <v>168</v>
      </c>
      <c r="D127" s="131">
        <v>9300</v>
      </c>
      <c r="E127" s="505">
        <f>D127/D656</f>
        <v>0.00021494288978974357</v>
      </c>
      <c r="F127" s="131">
        <f t="shared" si="24"/>
        <v>9300</v>
      </c>
      <c r="G127" s="131">
        <v>0</v>
      </c>
      <c r="H127" s="248"/>
      <c r="I127" s="249">
        <v>0</v>
      </c>
      <c r="J127" s="252"/>
      <c r="K127" s="252"/>
      <c r="L127" s="465"/>
    </row>
    <row r="128" spans="1:12" s="69" customFormat="1" ht="14.25" customHeight="1">
      <c r="A128" s="186"/>
      <c r="B128" s="61" t="s">
        <v>790</v>
      </c>
      <c r="C128" s="54" t="s">
        <v>791</v>
      </c>
      <c r="D128" s="131">
        <v>4000</v>
      </c>
      <c r="E128" s="505">
        <f>D128/D656</f>
        <v>9.24485547482768E-05</v>
      </c>
      <c r="F128" s="131">
        <f t="shared" si="24"/>
        <v>4000</v>
      </c>
      <c r="G128" s="131">
        <v>0</v>
      </c>
      <c r="H128" s="248"/>
      <c r="I128" s="249">
        <v>0</v>
      </c>
      <c r="J128" s="252"/>
      <c r="K128" s="252"/>
      <c r="L128" s="465"/>
    </row>
    <row r="129" spans="1:12" s="69" customFormat="1" ht="15.75" customHeight="1">
      <c r="A129" s="186"/>
      <c r="B129" s="61" t="s">
        <v>169</v>
      </c>
      <c r="C129" s="54" t="s">
        <v>791</v>
      </c>
      <c r="D129" s="131">
        <v>686</v>
      </c>
      <c r="E129" s="505">
        <f>D129/D656</f>
        <v>1.585492713932947E-05</v>
      </c>
      <c r="F129" s="131">
        <f t="shared" si="24"/>
        <v>686</v>
      </c>
      <c r="G129" s="131">
        <v>0</v>
      </c>
      <c r="H129" s="248"/>
      <c r="I129" s="249">
        <v>0</v>
      </c>
      <c r="J129" s="252"/>
      <c r="K129" s="252"/>
      <c r="L129" s="465"/>
    </row>
    <row r="130" spans="1:12" s="69" customFormat="1" ht="15.75" customHeight="1">
      <c r="A130" s="186"/>
      <c r="B130" s="61" t="s">
        <v>171</v>
      </c>
      <c r="C130" s="54" t="s">
        <v>172</v>
      </c>
      <c r="D130" s="131">
        <v>40700</v>
      </c>
      <c r="E130" s="505">
        <f>D130/D656</f>
        <v>0.0009406640445637165</v>
      </c>
      <c r="F130" s="131">
        <f t="shared" si="24"/>
        <v>40700</v>
      </c>
      <c r="G130" s="131">
        <v>0</v>
      </c>
      <c r="H130" s="248"/>
      <c r="I130" s="249">
        <v>0</v>
      </c>
      <c r="J130" s="252"/>
      <c r="K130" s="252"/>
      <c r="L130" s="465"/>
    </row>
    <row r="131" spans="1:12" s="69" customFormat="1" ht="15.75" customHeight="1">
      <c r="A131" s="187"/>
      <c r="B131" s="190" t="s">
        <v>187</v>
      </c>
      <c r="C131" s="54" t="s">
        <v>188</v>
      </c>
      <c r="D131" s="131">
        <v>250</v>
      </c>
      <c r="E131" s="505">
        <f>D131/D656</f>
        <v>5.7780346717673E-06</v>
      </c>
      <c r="F131" s="131">
        <f t="shared" si="24"/>
        <v>250</v>
      </c>
      <c r="G131" s="131">
        <v>0</v>
      </c>
      <c r="H131" s="248"/>
      <c r="I131" s="249">
        <v>0</v>
      </c>
      <c r="J131" s="252"/>
      <c r="K131" s="252"/>
      <c r="L131" s="465"/>
    </row>
    <row r="132" spans="1:12" s="69" customFormat="1" ht="16.5" customHeight="1">
      <c r="A132" s="187"/>
      <c r="B132" s="190" t="s">
        <v>708</v>
      </c>
      <c r="C132" s="54" t="s">
        <v>565</v>
      </c>
      <c r="D132" s="131">
        <v>700</v>
      </c>
      <c r="E132" s="505">
        <f>D132/D656</f>
        <v>1.617849708094844E-05</v>
      </c>
      <c r="F132" s="131">
        <f t="shared" si="24"/>
        <v>700</v>
      </c>
      <c r="G132" s="131">
        <v>0</v>
      </c>
      <c r="H132" s="248"/>
      <c r="I132" s="249">
        <v>0</v>
      </c>
      <c r="J132" s="252"/>
      <c r="K132" s="252"/>
      <c r="L132" s="465"/>
    </row>
    <row r="133" spans="1:12" s="69" customFormat="1" ht="15.75" customHeight="1">
      <c r="A133" s="187"/>
      <c r="B133" s="190" t="s">
        <v>394</v>
      </c>
      <c r="C133" s="54" t="s">
        <v>398</v>
      </c>
      <c r="D133" s="131">
        <v>10800</v>
      </c>
      <c r="E133" s="505">
        <f>D133/D656</f>
        <v>0.00024961109782034737</v>
      </c>
      <c r="F133" s="131">
        <f t="shared" si="24"/>
        <v>10800</v>
      </c>
      <c r="G133" s="131"/>
      <c r="H133" s="248"/>
      <c r="I133" s="249"/>
      <c r="J133" s="252"/>
      <c r="K133" s="252"/>
      <c r="L133" s="465"/>
    </row>
    <row r="134" spans="1:12" s="69" customFormat="1" ht="13.5" customHeight="1">
      <c r="A134" s="187"/>
      <c r="B134" s="190" t="s">
        <v>395</v>
      </c>
      <c r="C134" s="54" t="s">
        <v>399</v>
      </c>
      <c r="D134" s="131">
        <v>4100</v>
      </c>
      <c r="E134" s="505">
        <f>D134/D656</f>
        <v>9.475976861698372E-05</v>
      </c>
      <c r="F134" s="131">
        <f t="shared" si="24"/>
        <v>4100</v>
      </c>
      <c r="G134" s="131"/>
      <c r="H134" s="248"/>
      <c r="I134" s="249"/>
      <c r="J134" s="252"/>
      <c r="K134" s="252"/>
      <c r="L134" s="465"/>
    </row>
    <row r="135" spans="1:12" s="69" customFormat="1" ht="15.75" customHeight="1">
      <c r="A135" s="187"/>
      <c r="B135" s="190" t="s">
        <v>396</v>
      </c>
      <c r="C135" s="54" t="s">
        <v>400</v>
      </c>
      <c r="D135" s="131">
        <v>31700</v>
      </c>
      <c r="E135" s="505">
        <f>D135/D656</f>
        <v>0.0007326547963800936</v>
      </c>
      <c r="F135" s="131">
        <f t="shared" si="24"/>
        <v>31700</v>
      </c>
      <c r="G135" s="131"/>
      <c r="H135" s="248"/>
      <c r="I135" s="249"/>
      <c r="J135" s="252"/>
      <c r="K135" s="252"/>
      <c r="L135" s="465"/>
    </row>
    <row r="136" spans="1:12" s="69" customFormat="1" ht="15" customHeight="1">
      <c r="A136" s="184" t="s">
        <v>216</v>
      </c>
      <c r="B136" s="180"/>
      <c r="C136" s="107" t="s">
        <v>217</v>
      </c>
      <c r="D136" s="246">
        <f>SUM(D137:D145)</f>
        <v>15000</v>
      </c>
      <c r="E136" s="581">
        <f>D136/D656</f>
        <v>0.000346682080306038</v>
      </c>
      <c r="F136" s="246">
        <f>SUM(F137:F145)</f>
        <v>15000</v>
      </c>
      <c r="G136" s="246">
        <f aca="true" t="shared" si="25" ref="G136:L136">SUM(G137:G145)</f>
        <v>6150</v>
      </c>
      <c r="H136" s="246">
        <f t="shared" si="25"/>
        <v>860</v>
      </c>
      <c r="I136" s="246">
        <f t="shared" si="25"/>
        <v>0</v>
      </c>
      <c r="J136" s="246">
        <f t="shared" si="25"/>
        <v>0</v>
      </c>
      <c r="K136" s="246">
        <f t="shared" si="25"/>
        <v>0</v>
      </c>
      <c r="L136" s="247">
        <f t="shared" si="25"/>
        <v>0</v>
      </c>
    </row>
    <row r="137" spans="1:12" s="69" customFormat="1" ht="16.5" customHeight="1">
      <c r="A137" s="187"/>
      <c r="B137" s="61" t="s">
        <v>150</v>
      </c>
      <c r="C137" s="54" t="s">
        <v>213</v>
      </c>
      <c r="D137" s="131">
        <v>5330</v>
      </c>
      <c r="E137" s="464">
        <f>D137/D656</f>
        <v>0.00012318769920207883</v>
      </c>
      <c r="F137" s="131">
        <f>D137</f>
        <v>5330</v>
      </c>
      <c r="G137" s="131"/>
      <c r="H137" s="248">
        <v>0</v>
      </c>
      <c r="I137" s="249">
        <v>0</v>
      </c>
      <c r="J137" s="252"/>
      <c r="K137" s="252"/>
      <c r="L137" s="465"/>
    </row>
    <row r="138" spans="1:12" s="69" customFormat="1" ht="15.75" customHeight="1">
      <c r="A138" s="186"/>
      <c r="B138" s="61" t="s">
        <v>182</v>
      </c>
      <c r="C138" s="54" t="s">
        <v>218</v>
      </c>
      <c r="D138" s="131">
        <v>740</v>
      </c>
      <c r="E138" s="464">
        <f>D138/D656</f>
        <v>1.710298262843121E-05</v>
      </c>
      <c r="F138" s="131">
        <f aca="true" t="shared" si="26" ref="F138:F145">D138</f>
        <v>740</v>
      </c>
      <c r="G138" s="131"/>
      <c r="H138" s="248">
        <f>F138</f>
        <v>740</v>
      </c>
      <c r="I138" s="249">
        <v>0</v>
      </c>
      <c r="J138" s="252"/>
      <c r="K138" s="252"/>
      <c r="L138" s="465"/>
    </row>
    <row r="139" spans="1:12" s="69" customFormat="1" ht="15.75" customHeight="1">
      <c r="A139" s="186"/>
      <c r="B139" s="61" t="s">
        <v>157</v>
      </c>
      <c r="C139" s="54" t="s">
        <v>158</v>
      </c>
      <c r="D139" s="131">
        <v>120</v>
      </c>
      <c r="E139" s="464">
        <f>D139/D656</f>
        <v>2.773456642448304E-06</v>
      </c>
      <c r="F139" s="131">
        <f t="shared" si="26"/>
        <v>120</v>
      </c>
      <c r="G139" s="131"/>
      <c r="H139" s="248">
        <f>F139</f>
        <v>120</v>
      </c>
      <c r="I139" s="249">
        <v>0</v>
      </c>
      <c r="J139" s="252"/>
      <c r="K139" s="252"/>
      <c r="L139" s="465"/>
    </row>
    <row r="140" spans="1:12" s="69" customFormat="1" ht="15.75" customHeight="1">
      <c r="A140" s="186"/>
      <c r="B140" s="61" t="s">
        <v>693</v>
      </c>
      <c r="C140" s="54" t="s">
        <v>694</v>
      </c>
      <c r="D140" s="131">
        <v>6150</v>
      </c>
      <c r="E140" s="464">
        <f>D140/D656</f>
        <v>0.00014213965292547557</v>
      </c>
      <c r="F140" s="131">
        <f t="shared" si="26"/>
        <v>6150</v>
      </c>
      <c r="G140" s="131">
        <f>F140</f>
        <v>6150</v>
      </c>
      <c r="H140" s="248">
        <v>0</v>
      </c>
      <c r="I140" s="249">
        <v>0</v>
      </c>
      <c r="J140" s="252"/>
      <c r="K140" s="252"/>
      <c r="L140" s="465"/>
    </row>
    <row r="141" spans="1:12" s="69" customFormat="1" ht="16.5" customHeight="1">
      <c r="A141" s="186"/>
      <c r="B141" s="61" t="s">
        <v>159</v>
      </c>
      <c r="C141" s="54" t="s">
        <v>160</v>
      </c>
      <c r="D141" s="131">
        <v>300</v>
      </c>
      <c r="E141" s="464">
        <f>D141/D656</f>
        <v>6.93364160612076E-06</v>
      </c>
      <c r="F141" s="131">
        <f t="shared" si="26"/>
        <v>300</v>
      </c>
      <c r="G141" s="131"/>
      <c r="H141" s="248">
        <v>0</v>
      </c>
      <c r="I141" s="249">
        <v>0</v>
      </c>
      <c r="J141" s="252"/>
      <c r="K141" s="252"/>
      <c r="L141" s="465"/>
    </row>
    <row r="142" spans="1:12" s="69" customFormat="1" ht="15.75" customHeight="1">
      <c r="A142" s="186"/>
      <c r="B142" s="61" t="s">
        <v>165</v>
      </c>
      <c r="C142" s="54" t="s">
        <v>240</v>
      </c>
      <c r="D142" s="131">
        <v>1260</v>
      </c>
      <c r="E142" s="464">
        <f>D142/D656</f>
        <v>2.9121294745707192E-05</v>
      </c>
      <c r="F142" s="131">
        <f t="shared" si="26"/>
        <v>1260</v>
      </c>
      <c r="G142" s="131"/>
      <c r="H142" s="248">
        <v>0</v>
      </c>
      <c r="I142" s="249">
        <v>0</v>
      </c>
      <c r="J142" s="252"/>
      <c r="K142" s="252"/>
      <c r="L142" s="465"/>
    </row>
    <row r="143" spans="1:12" s="69" customFormat="1" ht="15.75" customHeight="1">
      <c r="A143" s="186"/>
      <c r="B143" s="61" t="s">
        <v>393</v>
      </c>
      <c r="C143" s="54" t="s">
        <v>397</v>
      </c>
      <c r="D143" s="131">
        <v>100</v>
      </c>
      <c r="E143" s="464">
        <f>D143/D656</f>
        <v>2.31121386870692E-06</v>
      </c>
      <c r="F143" s="131">
        <f t="shared" si="26"/>
        <v>100</v>
      </c>
      <c r="G143" s="131"/>
      <c r="H143" s="248"/>
      <c r="I143" s="249"/>
      <c r="J143" s="252"/>
      <c r="K143" s="252"/>
      <c r="L143" s="465"/>
    </row>
    <row r="144" spans="1:12" s="69" customFormat="1" ht="15.75" customHeight="1">
      <c r="A144" s="186"/>
      <c r="B144" s="61" t="s">
        <v>395</v>
      </c>
      <c r="C144" s="54" t="s">
        <v>399</v>
      </c>
      <c r="D144" s="131">
        <v>100</v>
      </c>
      <c r="E144" s="464">
        <f>D144/D656</f>
        <v>2.31121386870692E-06</v>
      </c>
      <c r="F144" s="131">
        <f t="shared" si="26"/>
        <v>100</v>
      </c>
      <c r="G144" s="131"/>
      <c r="H144" s="248"/>
      <c r="I144" s="249"/>
      <c r="J144" s="252"/>
      <c r="K144" s="252"/>
      <c r="L144" s="465"/>
    </row>
    <row r="145" spans="1:12" s="69" customFormat="1" ht="15.75" customHeight="1">
      <c r="A145" s="186"/>
      <c r="B145" s="61" t="s">
        <v>396</v>
      </c>
      <c r="C145" s="54" t="s">
        <v>400</v>
      </c>
      <c r="D145" s="131">
        <v>900</v>
      </c>
      <c r="E145" s="464">
        <f>D145/D656</f>
        <v>2.080092481836228E-05</v>
      </c>
      <c r="F145" s="131">
        <f t="shared" si="26"/>
        <v>900</v>
      </c>
      <c r="G145" s="131"/>
      <c r="H145" s="248"/>
      <c r="I145" s="249"/>
      <c r="J145" s="252"/>
      <c r="K145" s="252"/>
      <c r="L145" s="465"/>
    </row>
    <row r="146" spans="1:12" s="68" customFormat="1" ht="18.75" customHeight="1">
      <c r="A146" s="184" t="s">
        <v>446</v>
      </c>
      <c r="B146" s="180"/>
      <c r="C146" s="107" t="s">
        <v>447</v>
      </c>
      <c r="D146" s="246">
        <f>SUM(D147:D166)</f>
        <v>670240</v>
      </c>
      <c r="E146" s="581">
        <f>D146/D656</f>
        <v>0.01549067983362126</v>
      </c>
      <c r="F146" s="246">
        <f aca="true" t="shared" si="27" ref="F146:L146">SUM(F147:F166)</f>
        <v>670240</v>
      </c>
      <c r="G146" s="246">
        <f t="shared" si="27"/>
        <v>53014</v>
      </c>
      <c r="H146" s="246">
        <f t="shared" si="27"/>
        <v>2986</v>
      </c>
      <c r="I146" s="246">
        <f t="shared" si="27"/>
        <v>5000</v>
      </c>
      <c r="J146" s="246">
        <f t="shared" si="27"/>
        <v>0</v>
      </c>
      <c r="K146" s="246">
        <f t="shared" si="27"/>
        <v>0</v>
      </c>
      <c r="L146" s="247">
        <f t="shared" si="27"/>
        <v>0</v>
      </c>
    </row>
    <row r="147" spans="1:12" s="68" customFormat="1" ht="25.5" customHeight="1">
      <c r="A147" s="267"/>
      <c r="B147" s="260" t="s">
        <v>414</v>
      </c>
      <c r="C147" s="54" t="s">
        <v>823</v>
      </c>
      <c r="D147" s="259">
        <v>5000</v>
      </c>
      <c r="E147" s="505">
        <f>D147/D656</f>
        <v>0.000115560693435346</v>
      </c>
      <c r="F147" s="259">
        <f>D147</f>
        <v>5000</v>
      </c>
      <c r="G147" s="259"/>
      <c r="H147" s="259"/>
      <c r="I147" s="259">
        <f>F147</f>
        <v>5000</v>
      </c>
      <c r="J147" s="259"/>
      <c r="K147" s="259"/>
      <c r="L147" s="296"/>
    </row>
    <row r="148" spans="1:12" s="68" customFormat="1" ht="15.75" customHeight="1">
      <c r="A148" s="188"/>
      <c r="B148" s="260" t="s">
        <v>824</v>
      </c>
      <c r="C148" s="54" t="s">
        <v>218</v>
      </c>
      <c r="D148" s="259">
        <v>2184</v>
      </c>
      <c r="E148" s="505">
        <f>D148/D656</f>
        <v>5.047691089255913E-05</v>
      </c>
      <c r="F148" s="259">
        <f aca="true" t="shared" si="28" ref="F148:F166">D148</f>
        <v>2184</v>
      </c>
      <c r="G148" s="259"/>
      <c r="H148" s="259">
        <f>F148</f>
        <v>2184</v>
      </c>
      <c r="I148" s="259"/>
      <c r="J148" s="259"/>
      <c r="K148" s="259"/>
      <c r="L148" s="296"/>
    </row>
    <row r="149" spans="1:12" s="68" customFormat="1" ht="15.75" customHeight="1">
      <c r="A149" s="188"/>
      <c r="B149" s="260" t="s">
        <v>825</v>
      </c>
      <c r="C149" s="54" t="s">
        <v>218</v>
      </c>
      <c r="D149" s="259">
        <v>385</v>
      </c>
      <c r="E149" s="505">
        <f>D149/D656</f>
        <v>8.898173394521641E-06</v>
      </c>
      <c r="F149" s="259">
        <f t="shared" si="28"/>
        <v>385</v>
      </c>
      <c r="G149" s="259"/>
      <c r="H149" s="259">
        <f>F149</f>
        <v>385</v>
      </c>
      <c r="I149" s="259"/>
      <c r="J149" s="259"/>
      <c r="K149" s="259"/>
      <c r="L149" s="296"/>
    </row>
    <row r="150" spans="1:12" s="68" customFormat="1" ht="15.75" customHeight="1">
      <c r="A150" s="188"/>
      <c r="B150" s="260" t="s">
        <v>826</v>
      </c>
      <c r="C150" s="54" t="s">
        <v>158</v>
      </c>
      <c r="D150" s="259">
        <v>354</v>
      </c>
      <c r="E150" s="505">
        <f>D150/D656</f>
        <v>8.181697095222497E-06</v>
      </c>
      <c r="F150" s="259">
        <f t="shared" si="28"/>
        <v>354</v>
      </c>
      <c r="G150" s="259"/>
      <c r="H150" s="259">
        <f>F150</f>
        <v>354</v>
      </c>
      <c r="I150" s="259"/>
      <c r="J150" s="259"/>
      <c r="K150" s="259"/>
      <c r="L150" s="296"/>
    </row>
    <row r="151" spans="1:12" s="68" customFormat="1" ht="16.5" customHeight="1">
      <c r="A151" s="188"/>
      <c r="B151" s="260" t="s">
        <v>827</v>
      </c>
      <c r="C151" s="54" t="s">
        <v>158</v>
      </c>
      <c r="D151" s="259">
        <v>63</v>
      </c>
      <c r="E151" s="505">
        <f>D151/D656</f>
        <v>1.4560647372853597E-06</v>
      </c>
      <c r="F151" s="259">
        <f t="shared" si="28"/>
        <v>63</v>
      </c>
      <c r="G151" s="259"/>
      <c r="H151" s="259">
        <f>F151</f>
        <v>63</v>
      </c>
      <c r="I151" s="259"/>
      <c r="J151" s="259"/>
      <c r="K151" s="259"/>
      <c r="L151" s="296"/>
    </row>
    <row r="152" spans="1:12" s="69" customFormat="1" ht="15.75" customHeight="1">
      <c r="A152" s="186"/>
      <c r="B152" s="61" t="s">
        <v>693</v>
      </c>
      <c r="C152" s="54" t="s">
        <v>866</v>
      </c>
      <c r="D152" s="131">
        <v>4500</v>
      </c>
      <c r="E152" s="505">
        <f>D152/D656</f>
        <v>0.0001040046240918114</v>
      </c>
      <c r="F152" s="259">
        <f t="shared" si="28"/>
        <v>4500</v>
      </c>
      <c r="G152" s="131">
        <f>F152</f>
        <v>4500</v>
      </c>
      <c r="H152" s="248"/>
      <c r="I152" s="249"/>
      <c r="J152" s="252"/>
      <c r="K152" s="252"/>
      <c r="L152" s="465"/>
    </row>
    <row r="153" spans="1:12" s="69" customFormat="1" ht="15.75" customHeight="1">
      <c r="A153" s="186"/>
      <c r="B153" s="61" t="s">
        <v>828</v>
      </c>
      <c r="C153" s="54" t="s">
        <v>866</v>
      </c>
      <c r="D153" s="131">
        <v>41237</v>
      </c>
      <c r="E153" s="505">
        <f>D153/D656</f>
        <v>0.0009530752630386726</v>
      </c>
      <c r="F153" s="259">
        <f t="shared" si="28"/>
        <v>41237</v>
      </c>
      <c r="G153" s="131">
        <f>F153</f>
        <v>41237</v>
      </c>
      <c r="H153" s="248"/>
      <c r="I153" s="249"/>
      <c r="J153" s="252"/>
      <c r="K153" s="252"/>
      <c r="L153" s="465"/>
    </row>
    <row r="154" spans="1:12" s="69" customFormat="1" ht="15.75" customHeight="1">
      <c r="A154" s="186"/>
      <c r="B154" s="61" t="s">
        <v>829</v>
      </c>
      <c r="C154" s="54" t="s">
        <v>866</v>
      </c>
      <c r="D154" s="131">
        <v>7277</v>
      </c>
      <c r="E154" s="505">
        <f>D154/D656</f>
        <v>0.00016818703322580257</v>
      </c>
      <c r="F154" s="259">
        <f t="shared" si="28"/>
        <v>7277</v>
      </c>
      <c r="G154" s="131">
        <f>F154</f>
        <v>7277</v>
      </c>
      <c r="H154" s="248"/>
      <c r="I154" s="249"/>
      <c r="J154" s="252"/>
      <c r="K154" s="252"/>
      <c r="L154" s="465"/>
    </row>
    <row r="155" spans="1:12" s="69" customFormat="1" ht="15.75" customHeight="1">
      <c r="A155" s="186"/>
      <c r="B155" s="61" t="s">
        <v>159</v>
      </c>
      <c r="C155" s="54" t="s">
        <v>160</v>
      </c>
      <c r="D155" s="131">
        <v>13200</v>
      </c>
      <c r="E155" s="505">
        <f>D155/D656</f>
        <v>0.00030508023066931346</v>
      </c>
      <c r="F155" s="259">
        <f t="shared" si="28"/>
        <v>13200</v>
      </c>
      <c r="G155" s="131"/>
      <c r="H155" s="248"/>
      <c r="I155" s="249"/>
      <c r="J155" s="252"/>
      <c r="K155" s="252"/>
      <c r="L155" s="465"/>
    </row>
    <row r="156" spans="1:12" s="69" customFormat="1" ht="15.75" customHeight="1">
      <c r="A156" s="186"/>
      <c r="B156" s="61" t="s">
        <v>830</v>
      </c>
      <c r="C156" s="54" t="s">
        <v>160</v>
      </c>
      <c r="D156" s="131">
        <v>4250</v>
      </c>
      <c r="E156" s="505">
        <f>D156/D656</f>
        <v>9.82265894200441E-05</v>
      </c>
      <c r="F156" s="259">
        <f t="shared" si="28"/>
        <v>4250</v>
      </c>
      <c r="G156" s="131"/>
      <c r="H156" s="248"/>
      <c r="I156" s="249"/>
      <c r="J156" s="252"/>
      <c r="K156" s="252"/>
      <c r="L156" s="465"/>
    </row>
    <row r="157" spans="1:12" s="69" customFormat="1" ht="15.75" customHeight="1">
      <c r="A157" s="186"/>
      <c r="B157" s="61" t="s">
        <v>831</v>
      </c>
      <c r="C157" s="54" t="s">
        <v>160</v>
      </c>
      <c r="D157" s="131">
        <v>750</v>
      </c>
      <c r="E157" s="505">
        <f>D157/D656</f>
        <v>1.73341040153019E-05</v>
      </c>
      <c r="F157" s="259">
        <f t="shared" si="28"/>
        <v>750</v>
      </c>
      <c r="G157" s="131"/>
      <c r="H157" s="248"/>
      <c r="I157" s="249"/>
      <c r="J157" s="252"/>
      <c r="K157" s="252"/>
      <c r="L157" s="465"/>
    </row>
    <row r="158" spans="1:12" s="80" customFormat="1" ht="15.75" customHeight="1">
      <c r="A158" s="186"/>
      <c r="B158" s="61" t="s">
        <v>165</v>
      </c>
      <c r="C158" s="54" t="s">
        <v>240</v>
      </c>
      <c r="D158" s="131">
        <v>4000</v>
      </c>
      <c r="E158" s="505">
        <f>D158/D656</f>
        <v>9.24485547482768E-05</v>
      </c>
      <c r="F158" s="259">
        <f t="shared" si="28"/>
        <v>4000</v>
      </c>
      <c r="G158" s="131"/>
      <c r="H158" s="248"/>
      <c r="I158" s="249"/>
      <c r="J158" s="252"/>
      <c r="K158" s="252"/>
      <c r="L158" s="465"/>
    </row>
    <row r="159" spans="1:12" s="80" customFormat="1" ht="15.75" customHeight="1">
      <c r="A159" s="186"/>
      <c r="B159" s="61" t="s">
        <v>832</v>
      </c>
      <c r="C159" s="54" t="s">
        <v>240</v>
      </c>
      <c r="D159" s="131">
        <v>496618</v>
      </c>
      <c r="E159" s="505">
        <f>D159/D656</f>
        <v>0.011477904090494932</v>
      </c>
      <c r="F159" s="259">
        <f t="shared" si="28"/>
        <v>496618</v>
      </c>
      <c r="G159" s="131"/>
      <c r="H159" s="248"/>
      <c r="I159" s="249"/>
      <c r="J159" s="252"/>
      <c r="K159" s="252"/>
      <c r="L159" s="465"/>
    </row>
    <row r="160" spans="1:12" s="80" customFormat="1" ht="15.75" customHeight="1">
      <c r="A160" s="186"/>
      <c r="B160" s="61" t="s">
        <v>833</v>
      </c>
      <c r="C160" s="54" t="s">
        <v>240</v>
      </c>
      <c r="D160" s="131">
        <v>87638</v>
      </c>
      <c r="E160" s="505">
        <f>D160/D656</f>
        <v>0.0020255016102573705</v>
      </c>
      <c r="F160" s="259">
        <f t="shared" si="28"/>
        <v>87638</v>
      </c>
      <c r="G160" s="131"/>
      <c r="H160" s="248"/>
      <c r="I160" s="249"/>
      <c r="J160" s="252"/>
      <c r="K160" s="252"/>
      <c r="L160" s="465"/>
    </row>
    <row r="161" spans="1:12" s="80" customFormat="1" ht="15.75" customHeight="1">
      <c r="A161" s="186"/>
      <c r="B161" s="61" t="s">
        <v>402</v>
      </c>
      <c r="C161" s="54" t="s">
        <v>117</v>
      </c>
      <c r="D161" s="131">
        <v>600</v>
      </c>
      <c r="E161" s="505">
        <f>D161/D656</f>
        <v>1.386728321224152E-05</v>
      </c>
      <c r="F161" s="259">
        <f t="shared" si="28"/>
        <v>600</v>
      </c>
      <c r="G161" s="131"/>
      <c r="H161" s="248"/>
      <c r="I161" s="249"/>
      <c r="J161" s="252"/>
      <c r="K161" s="252"/>
      <c r="L161" s="465"/>
    </row>
    <row r="162" spans="1:12" s="80" customFormat="1" ht="15.75" customHeight="1">
      <c r="A162" s="186"/>
      <c r="B162" s="61" t="s">
        <v>834</v>
      </c>
      <c r="C162" s="54" t="s">
        <v>791</v>
      </c>
      <c r="D162" s="131">
        <v>632</v>
      </c>
      <c r="E162" s="505">
        <f>D162/D656</f>
        <v>1.4606871650227735E-05</v>
      </c>
      <c r="F162" s="259">
        <f t="shared" si="28"/>
        <v>632</v>
      </c>
      <c r="G162" s="131"/>
      <c r="H162" s="248"/>
      <c r="I162" s="249"/>
      <c r="J162" s="252"/>
      <c r="K162" s="252"/>
      <c r="L162" s="465"/>
    </row>
    <row r="163" spans="1:12" s="80" customFormat="1" ht="15.75" customHeight="1">
      <c r="A163" s="186"/>
      <c r="B163" s="61" t="s">
        <v>835</v>
      </c>
      <c r="C163" s="54" t="s">
        <v>791</v>
      </c>
      <c r="D163" s="131">
        <v>112</v>
      </c>
      <c r="E163" s="505">
        <f>D163/D656</f>
        <v>2.58855953295175E-06</v>
      </c>
      <c r="F163" s="259">
        <f t="shared" si="28"/>
        <v>112</v>
      </c>
      <c r="G163" s="131"/>
      <c r="H163" s="248"/>
      <c r="I163" s="249"/>
      <c r="J163" s="252"/>
      <c r="K163" s="252"/>
      <c r="L163" s="465"/>
    </row>
    <row r="164" spans="1:12" s="80" customFormat="1" ht="15.75" customHeight="1">
      <c r="A164" s="186"/>
      <c r="B164" s="61" t="s">
        <v>169</v>
      </c>
      <c r="C164" s="54" t="s">
        <v>104</v>
      </c>
      <c r="D164" s="131">
        <v>500</v>
      </c>
      <c r="E164" s="505">
        <f>D164/D656</f>
        <v>1.15560693435346E-05</v>
      </c>
      <c r="F164" s="259">
        <f t="shared" si="28"/>
        <v>500</v>
      </c>
      <c r="G164" s="131"/>
      <c r="H164" s="248"/>
      <c r="I164" s="249"/>
      <c r="J164" s="252"/>
      <c r="K164" s="252"/>
      <c r="L164" s="465"/>
    </row>
    <row r="165" spans="1:12" s="80" customFormat="1" ht="15.75" customHeight="1">
      <c r="A165" s="186"/>
      <c r="B165" s="61" t="s">
        <v>836</v>
      </c>
      <c r="C165" s="54" t="s">
        <v>104</v>
      </c>
      <c r="D165" s="131">
        <v>799</v>
      </c>
      <c r="E165" s="505">
        <f>D165/D656</f>
        <v>1.8466598810968292E-05</v>
      </c>
      <c r="F165" s="259">
        <f t="shared" si="28"/>
        <v>799</v>
      </c>
      <c r="G165" s="131"/>
      <c r="H165" s="248"/>
      <c r="I165" s="249"/>
      <c r="J165" s="252"/>
      <c r="K165" s="252"/>
      <c r="L165" s="465"/>
    </row>
    <row r="166" spans="1:12" s="80" customFormat="1" ht="15.75" customHeight="1">
      <c r="A166" s="186"/>
      <c r="B166" s="61" t="s">
        <v>837</v>
      </c>
      <c r="C166" s="54" t="s">
        <v>104</v>
      </c>
      <c r="D166" s="131">
        <v>141</v>
      </c>
      <c r="E166" s="505">
        <f>D166/D656</f>
        <v>3.2588115548767573E-06</v>
      </c>
      <c r="F166" s="259">
        <f t="shared" si="28"/>
        <v>141</v>
      </c>
      <c r="G166" s="131"/>
      <c r="H166" s="248"/>
      <c r="I166" s="249"/>
      <c r="J166" s="252"/>
      <c r="K166" s="252"/>
      <c r="L166" s="465"/>
    </row>
    <row r="167" spans="1:12" s="80" customFormat="1" ht="15.75" customHeight="1">
      <c r="A167" s="184" t="s">
        <v>219</v>
      </c>
      <c r="B167" s="180"/>
      <c r="C167" s="107" t="s">
        <v>220</v>
      </c>
      <c r="D167" s="246">
        <f>SUM(D168:D170)</f>
        <v>22230</v>
      </c>
      <c r="E167" s="581">
        <f>D167/D656</f>
        <v>0.0005137828430135484</v>
      </c>
      <c r="F167" s="246">
        <f aca="true" t="shared" si="29" ref="F167:L167">SUM(F168:F170)</f>
        <v>22230</v>
      </c>
      <c r="G167" s="246">
        <f t="shared" si="29"/>
        <v>0</v>
      </c>
      <c r="H167" s="246">
        <f t="shared" si="29"/>
        <v>0</v>
      </c>
      <c r="I167" s="246">
        <f t="shared" si="29"/>
        <v>0</v>
      </c>
      <c r="J167" s="246">
        <f t="shared" si="29"/>
        <v>0</v>
      </c>
      <c r="K167" s="246">
        <f t="shared" si="29"/>
        <v>0</v>
      </c>
      <c r="L167" s="247">
        <f t="shared" si="29"/>
        <v>0</v>
      </c>
    </row>
    <row r="168" spans="1:12" s="69" customFormat="1" ht="15.75" customHeight="1">
      <c r="A168" s="186"/>
      <c r="B168" s="61" t="s">
        <v>159</v>
      </c>
      <c r="C168" s="54" t="s">
        <v>160</v>
      </c>
      <c r="D168" s="131">
        <v>400</v>
      </c>
      <c r="E168" s="464">
        <f>D168/D656</f>
        <v>9.24485547482768E-06</v>
      </c>
      <c r="F168" s="131">
        <f>D168</f>
        <v>400</v>
      </c>
      <c r="G168" s="131">
        <v>0</v>
      </c>
      <c r="H168" s="248"/>
      <c r="I168" s="249">
        <v>0</v>
      </c>
      <c r="J168" s="252"/>
      <c r="K168" s="252"/>
      <c r="L168" s="465"/>
    </row>
    <row r="169" spans="1:12" s="69" customFormat="1" ht="15.75" customHeight="1">
      <c r="A169" s="186"/>
      <c r="B169" s="61" t="s">
        <v>165</v>
      </c>
      <c r="C169" s="54" t="s">
        <v>240</v>
      </c>
      <c r="D169" s="131">
        <v>1100</v>
      </c>
      <c r="E169" s="464">
        <f>D169/D656</f>
        <v>2.542335255577612E-05</v>
      </c>
      <c r="F169" s="131">
        <f>D169</f>
        <v>1100</v>
      </c>
      <c r="G169" s="131">
        <v>0</v>
      </c>
      <c r="H169" s="248"/>
      <c r="I169" s="249">
        <v>0</v>
      </c>
      <c r="J169" s="252"/>
      <c r="K169" s="252"/>
      <c r="L169" s="465"/>
    </row>
    <row r="170" spans="1:12" s="69" customFormat="1" ht="20.25" customHeight="1">
      <c r="A170" s="186"/>
      <c r="B170" s="61" t="s">
        <v>169</v>
      </c>
      <c r="C170" s="54" t="s">
        <v>170</v>
      </c>
      <c r="D170" s="131">
        <v>20730</v>
      </c>
      <c r="E170" s="464">
        <f>D170/D656</f>
        <v>0.00047911463498294453</v>
      </c>
      <c r="F170" s="131">
        <f>D170</f>
        <v>20730</v>
      </c>
      <c r="G170" s="131">
        <v>0</v>
      </c>
      <c r="H170" s="248"/>
      <c r="I170" s="249">
        <v>0</v>
      </c>
      <c r="J170" s="252"/>
      <c r="K170" s="252"/>
      <c r="L170" s="465"/>
    </row>
    <row r="171" spans="1:12" s="69" customFormat="1" ht="27.75" customHeight="1">
      <c r="A171" s="182" t="s">
        <v>221</v>
      </c>
      <c r="B171" s="191"/>
      <c r="C171" s="87" t="s">
        <v>222</v>
      </c>
      <c r="D171" s="250">
        <f>D172+D175+D203+D207</f>
        <v>3239485</v>
      </c>
      <c r="E171" s="580">
        <f>D171/D656</f>
        <v>0.07487142659468037</v>
      </c>
      <c r="F171" s="250">
        <f>F172+F175+F203+F207</f>
        <v>2927485</v>
      </c>
      <c r="G171" s="250">
        <f aca="true" t="shared" si="30" ref="G171:L171">G172+G175+G203+G207</f>
        <v>2361325</v>
      </c>
      <c r="H171" s="250">
        <f t="shared" si="30"/>
        <v>16920</v>
      </c>
      <c r="I171" s="250">
        <f t="shared" si="30"/>
        <v>1500</v>
      </c>
      <c r="J171" s="250">
        <f t="shared" si="30"/>
        <v>0</v>
      </c>
      <c r="K171" s="250">
        <f t="shared" si="30"/>
        <v>0</v>
      </c>
      <c r="L171" s="251">
        <f t="shared" si="30"/>
        <v>312000</v>
      </c>
    </row>
    <row r="172" spans="1:12" s="69" customFormat="1" ht="22.5" customHeight="1">
      <c r="A172" s="295" t="s">
        <v>839</v>
      </c>
      <c r="B172" s="180"/>
      <c r="C172" s="107" t="s">
        <v>840</v>
      </c>
      <c r="D172" s="246">
        <f>D173+D174</f>
        <v>13500</v>
      </c>
      <c r="E172" s="581">
        <f>D172/D656</f>
        <v>0.0003120138722754342</v>
      </c>
      <c r="F172" s="246">
        <f>F173+F174</f>
        <v>1500</v>
      </c>
      <c r="G172" s="246">
        <f aca="true" t="shared" si="31" ref="G172:L172">G173+G174</f>
        <v>0</v>
      </c>
      <c r="H172" s="246">
        <f t="shared" si="31"/>
        <v>0</v>
      </c>
      <c r="I172" s="246">
        <f t="shared" si="31"/>
        <v>1500</v>
      </c>
      <c r="J172" s="246">
        <f t="shared" si="31"/>
        <v>0</v>
      </c>
      <c r="K172" s="246">
        <f t="shared" si="31"/>
        <v>0</v>
      </c>
      <c r="L172" s="247">
        <f t="shared" si="31"/>
        <v>12000</v>
      </c>
    </row>
    <row r="173" spans="1:12" s="69" customFormat="1" ht="24.75" customHeight="1">
      <c r="A173" s="479"/>
      <c r="B173" s="260" t="s">
        <v>118</v>
      </c>
      <c r="C173" s="478" t="s">
        <v>119</v>
      </c>
      <c r="D173" s="259">
        <v>1500</v>
      </c>
      <c r="E173" s="505">
        <f>D173/D656</f>
        <v>3.46682080306038E-05</v>
      </c>
      <c r="F173" s="259">
        <f>D173</f>
        <v>1500</v>
      </c>
      <c r="G173" s="259"/>
      <c r="H173" s="259"/>
      <c r="I173" s="259">
        <f>F173</f>
        <v>1500</v>
      </c>
      <c r="J173" s="259"/>
      <c r="K173" s="259"/>
      <c r="L173" s="296"/>
    </row>
    <row r="174" spans="1:12" s="69" customFormat="1" ht="23.25" customHeight="1">
      <c r="A174" s="267"/>
      <c r="B174" s="260" t="s">
        <v>841</v>
      </c>
      <c r="C174" s="263" t="s">
        <v>842</v>
      </c>
      <c r="D174" s="259">
        <v>12000</v>
      </c>
      <c r="E174" s="505">
        <f>D174/D656</f>
        <v>0.0002773456642448304</v>
      </c>
      <c r="F174" s="259"/>
      <c r="G174" s="259"/>
      <c r="H174" s="259"/>
      <c r="I174" s="259"/>
      <c r="J174" s="259"/>
      <c r="K174" s="259"/>
      <c r="L174" s="296">
        <f>D174</f>
        <v>12000</v>
      </c>
    </row>
    <row r="175" spans="1:12" s="69" customFormat="1" ht="26.25" customHeight="1">
      <c r="A175" s="184" t="s">
        <v>241</v>
      </c>
      <c r="B175" s="180"/>
      <c r="C175" s="110" t="s">
        <v>242</v>
      </c>
      <c r="D175" s="246">
        <f>SUM(D176:D202)</f>
        <v>3167000</v>
      </c>
      <c r="E175" s="203">
        <f>D175/D656</f>
        <v>0.07319614322194816</v>
      </c>
      <c r="F175" s="246">
        <f aca="true" t="shared" si="32" ref="F175:L175">SUM(F176:F202)</f>
        <v>2867000</v>
      </c>
      <c r="G175" s="246">
        <f t="shared" si="32"/>
        <v>2325000</v>
      </c>
      <c r="H175" s="246">
        <f t="shared" si="32"/>
        <v>11000</v>
      </c>
      <c r="I175" s="246">
        <f t="shared" si="32"/>
        <v>0</v>
      </c>
      <c r="J175" s="246">
        <f t="shared" si="32"/>
        <v>0</v>
      </c>
      <c r="K175" s="246">
        <f t="shared" si="32"/>
        <v>0</v>
      </c>
      <c r="L175" s="247">
        <f t="shared" si="32"/>
        <v>300000</v>
      </c>
    </row>
    <row r="176" spans="1:12" s="69" customFormat="1" ht="15.75" customHeight="1">
      <c r="A176" s="186"/>
      <c r="B176" s="61" t="s">
        <v>556</v>
      </c>
      <c r="C176" s="54" t="s">
        <v>557</v>
      </c>
      <c r="D176" s="131">
        <v>164000</v>
      </c>
      <c r="E176" s="464">
        <f>D176/D656</f>
        <v>0.003790390744679349</v>
      </c>
      <c r="F176" s="131">
        <f aca="true" t="shared" si="33" ref="F176:F201">D176</f>
        <v>164000</v>
      </c>
      <c r="G176" s="131"/>
      <c r="H176" s="248">
        <v>0</v>
      </c>
      <c r="I176" s="248">
        <v>0</v>
      </c>
      <c r="J176" s="252"/>
      <c r="K176" s="252"/>
      <c r="L176" s="465"/>
    </row>
    <row r="177" spans="1:12" s="69" customFormat="1" ht="15.75" customHeight="1">
      <c r="A177" s="186"/>
      <c r="B177" s="61" t="s">
        <v>153</v>
      </c>
      <c r="C177" s="54" t="s">
        <v>566</v>
      </c>
      <c r="D177" s="131">
        <v>61000</v>
      </c>
      <c r="E177" s="464">
        <f>D177/D656</f>
        <v>0.0014098404599112212</v>
      </c>
      <c r="F177" s="131">
        <f t="shared" si="33"/>
        <v>61000</v>
      </c>
      <c r="G177" s="131">
        <f>F177</f>
        <v>61000</v>
      </c>
      <c r="H177" s="248">
        <v>0</v>
      </c>
      <c r="I177" s="248">
        <v>0</v>
      </c>
      <c r="J177" s="252"/>
      <c r="K177" s="252"/>
      <c r="L177" s="465"/>
    </row>
    <row r="178" spans="1:12" s="69" customFormat="1" ht="15.75" customHeight="1">
      <c r="A178" s="186"/>
      <c r="B178" s="61" t="s">
        <v>155</v>
      </c>
      <c r="C178" s="54" t="s">
        <v>156</v>
      </c>
      <c r="D178" s="131">
        <v>5000</v>
      </c>
      <c r="E178" s="464">
        <f>D178/D656</f>
        <v>0.000115560693435346</v>
      </c>
      <c r="F178" s="131">
        <f t="shared" si="33"/>
        <v>5000</v>
      </c>
      <c r="G178" s="131">
        <f>F178</f>
        <v>5000</v>
      </c>
      <c r="H178" s="248">
        <v>0</v>
      </c>
      <c r="I178" s="248">
        <v>0</v>
      </c>
      <c r="J178" s="252"/>
      <c r="K178" s="252"/>
      <c r="L178" s="465"/>
    </row>
    <row r="179" spans="1:12" s="69" customFormat="1" ht="15.75" customHeight="1">
      <c r="A179" s="186"/>
      <c r="B179" s="61" t="s">
        <v>229</v>
      </c>
      <c r="C179" s="54" t="s">
        <v>230</v>
      </c>
      <c r="D179" s="131">
        <v>1943000</v>
      </c>
      <c r="E179" s="464">
        <f>D179/D656</f>
        <v>0.044906885468975456</v>
      </c>
      <c r="F179" s="131">
        <f t="shared" si="33"/>
        <v>1943000</v>
      </c>
      <c r="G179" s="131">
        <f>F179</f>
        <v>1943000</v>
      </c>
      <c r="H179" s="248">
        <v>0</v>
      </c>
      <c r="I179" s="248">
        <v>0</v>
      </c>
      <c r="J179" s="252"/>
      <c r="K179" s="252"/>
      <c r="L179" s="465"/>
    </row>
    <row r="180" spans="1:12" s="69" customFormat="1" ht="15" customHeight="1">
      <c r="A180" s="186"/>
      <c r="B180" s="61" t="s">
        <v>231</v>
      </c>
      <c r="C180" s="54" t="s">
        <v>232</v>
      </c>
      <c r="D180" s="131">
        <v>154000</v>
      </c>
      <c r="E180" s="464">
        <f>D180/D656</f>
        <v>0.0035592693578086567</v>
      </c>
      <c r="F180" s="131">
        <f t="shared" si="33"/>
        <v>154000</v>
      </c>
      <c r="G180" s="131">
        <f>F180</f>
        <v>154000</v>
      </c>
      <c r="H180" s="248">
        <v>0</v>
      </c>
      <c r="I180" s="248">
        <v>0</v>
      </c>
      <c r="J180" s="252"/>
      <c r="K180" s="252"/>
      <c r="L180" s="465"/>
    </row>
    <row r="181" spans="1:12" s="69" customFormat="1" ht="15.75" customHeight="1">
      <c r="A181" s="186"/>
      <c r="B181" s="61" t="s">
        <v>233</v>
      </c>
      <c r="C181" s="54" t="s">
        <v>234</v>
      </c>
      <c r="D181" s="131">
        <v>162000</v>
      </c>
      <c r="E181" s="464">
        <f>D181/D656</f>
        <v>0.0037441664673052103</v>
      </c>
      <c r="F181" s="131">
        <f t="shared" si="33"/>
        <v>162000</v>
      </c>
      <c r="G181" s="131">
        <f>F181</f>
        <v>162000</v>
      </c>
      <c r="H181" s="248">
        <v>0</v>
      </c>
      <c r="I181" s="248">
        <v>0</v>
      </c>
      <c r="J181" s="252"/>
      <c r="K181" s="252"/>
      <c r="L181" s="465"/>
    </row>
    <row r="182" spans="1:12" s="69" customFormat="1" ht="20.25" customHeight="1">
      <c r="A182" s="186"/>
      <c r="B182" s="61" t="s">
        <v>68</v>
      </c>
      <c r="C182" s="54" t="s">
        <v>69</v>
      </c>
      <c r="D182" s="131">
        <v>4000</v>
      </c>
      <c r="E182" s="464">
        <f>D182/D656</f>
        <v>9.24485547482768E-05</v>
      </c>
      <c r="F182" s="131">
        <f t="shared" si="33"/>
        <v>4000</v>
      </c>
      <c r="G182" s="131"/>
      <c r="H182" s="248"/>
      <c r="I182" s="248"/>
      <c r="J182" s="252"/>
      <c r="K182" s="252"/>
      <c r="L182" s="465"/>
    </row>
    <row r="183" spans="1:12" s="69" customFormat="1" ht="18" customHeight="1">
      <c r="A183" s="186"/>
      <c r="B183" s="190" t="s">
        <v>204</v>
      </c>
      <c r="C183" s="54" t="s">
        <v>218</v>
      </c>
      <c r="D183" s="131">
        <v>9000</v>
      </c>
      <c r="E183" s="464">
        <f>D183/D656</f>
        <v>0.0002080092481836228</v>
      </c>
      <c r="F183" s="131">
        <f t="shared" si="33"/>
        <v>9000</v>
      </c>
      <c r="G183" s="131"/>
      <c r="H183" s="248">
        <f>F183</f>
        <v>9000</v>
      </c>
      <c r="I183" s="248">
        <v>0</v>
      </c>
      <c r="J183" s="252"/>
      <c r="K183" s="252"/>
      <c r="L183" s="465"/>
    </row>
    <row r="184" spans="1:12" s="69" customFormat="1" ht="15.75" customHeight="1">
      <c r="A184" s="186"/>
      <c r="B184" s="61" t="s">
        <v>157</v>
      </c>
      <c r="C184" s="54" t="s">
        <v>158</v>
      </c>
      <c r="D184" s="131">
        <v>2000</v>
      </c>
      <c r="E184" s="464">
        <f>D184/D656</f>
        <v>4.62242773741384E-05</v>
      </c>
      <c r="F184" s="131">
        <f t="shared" si="33"/>
        <v>2000</v>
      </c>
      <c r="G184" s="131"/>
      <c r="H184" s="248">
        <f>F184</f>
        <v>2000</v>
      </c>
      <c r="I184" s="248">
        <v>0</v>
      </c>
      <c r="J184" s="252"/>
      <c r="K184" s="252"/>
      <c r="L184" s="465"/>
    </row>
    <row r="185" spans="1:12" s="69" customFormat="1" ht="15.75" customHeight="1">
      <c r="A185" s="186"/>
      <c r="B185" s="61" t="s">
        <v>558</v>
      </c>
      <c r="C185" s="54" t="s">
        <v>559</v>
      </c>
      <c r="D185" s="131">
        <v>88000</v>
      </c>
      <c r="E185" s="464">
        <f>D185/D656</f>
        <v>0.0020338682044620895</v>
      </c>
      <c r="F185" s="131">
        <f t="shared" si="33"/>
        <v>88000</v>
      </c>
      <c r="G185" s="131"/>
      <c r="H185" s="248">
        <v>0</v>
      </c>
      <c r="I185" s="248">
        <v>0</v>
      </c>
      <c r="J185" s="252"/>
      <c r="K185" s="252"/>
      <c r="L185" s="465"/>
    </row>
    <row r="186" spans="1:12" s="69" customFormat="1" ht="15.75" customHeight="1">
      <c r="A186" s="186"/>
      <c r="B186" s="61" t="s">
        <v>159</v>
      </c>
      <c r="C186" s="54" t="s">
        <v>160</v>
      </c>
      <c r="D186" s="131">
        <v>112000</v>
      </c>
      <c r="E186" s="464">
        <f>D186/D656</f>
        <v>0.0025885595329517503</v>
      </c>
      <c r="F186" s="131">
        <f t="shared" si="33"/>
        <v>112000</v>
      </c>
      <c r="G186" s="131"/>
      <c r="H186" s="248">
        <v>0</v>
      </c>
      <c r="I186" s="248">
        <v>0</v>
      </c>
      <c r="J186" s="252"/>
      <c r="K186" s="252"/>
      <c r="L186" s="465"/>
    </row>
    <row r="187" spans="1:12" s="69" customFormat="1" ht="16.5" customHeight="1">
      <c r="A187" s="186"/>
      <c r="B187" s="61" t="s">
        <v>236</v>
      </c>
      <c r="C187" s="54" t="s">
        <v>237</v>
      </c>
      <c r="D187" s="131">
        <v>20000</v>
      </c>
      <c r="E187" s="464">
        <f>D187/D656</f>
        <v>0.000462242773741384</v>
      </c>
      <c r="F187" s="131">
        <f t="shared" si="33"/>
        <v>20000</v>
      </c>
      <c r="G187" s="131"/>
      <c r="H187" s="248">
        <v>0</v>
      </c>
      <c r="I187" s="248">
        <v>0</v>
      </c>
      <c r="J187" s="252"/>
      <c r="K187" s="252"/>
      <c r="L187" s="465"/>
    </row>
    <row r="188" spans="1:12" s="69" customFormat="1" ht="15.75" customHeight="1">
      <c r="A188" s="186"/>
      <c r="B188" s="61" t="s">
        <v>161</v>
      </c>
      <c r="C188" s="54" t="s">
        <v>238</v>
      </c>
      <c r="D188" s="131">
        <v>28000</v>
      </c>
      <c r="E188" s="464">
        <f>D188/D656</f>
        <v>0.0006471398832379376</v>
      </c>
      <c r="F188" s="131">
        <f t="shared" si="33"/>
        <v>28000</v>
      </c>
      <c r="G188" s="131"/>
      <c r="H188" s="248">
        <v>0</v>
      </c>
      <c r="I188" s="248">
        <v>0</v>
      </c>
      <c r="J188" s="252"/>
      <c r="K188" s="252"/>
      <c r="L188" s="465"/>
    </row>
    <row r="189" spans="1:12" s="69" customFormat="1" ht="17.25" customHeight="1">
      <c r="A189" s="186"/>
      <c r="B189" s="61" t="s">
        <v>163</v>
      </c>
      <c r="C189" s="54" t="s">
        <v>239</v>
      </c>
      <c r="D189" s="131">
        <v>20000</v>
      </c>
      <c r="E189" s="464">
        <f>D189/D656</f>
        <v>0.000462242773741384</v>
      </c>
      <c r="F189" s="131">
        <f t="shared" si="33"/>
        <v>20000</v>
      </c>
      <c r="G189" s="131"/>
      <c r="H189" s="248">
        <v>0</v>
      </c>
      <c r="I189" s="248">
        <v>0</v>
      </c>
      <c r="J189" s="252"/>
      <c r="K189" s="252"/>
      <c r="L189" s="465"/>
    </row>
    <row r="190" spans="1:12" s="69" customFormat="1" ht="17.25" customHeight="1">
      <c r="A190" s="186"/>
      <c r="B190" s="61" t="s">
        <v>224</v>
      </c>
      <c r="C190" s="54" t="s">
        <v>225</v>
      </c>
      <c r="D190" s="131">
        <v>17500</v>
      </c>
      <c r="E190" s="464">
        <f>D190/D656</f>
        <v>0.000404462427023711</v>
      </c>
      <c r="F190" s="131">
        <f t="shared" si="33"/>
        <v>17500</v>
      </c>
      <c r="G190" s="131"/>
      <c r="H190" s="248">
        <v>0</v>
      </c>
      <c r="I190" s="248">
        <v>0</v>
      </c>
      <c r="J190" s="252"/>
      <c r="K190" s="252"/>
      <c r="L190" s="465"/>
    </row>
    <row r="191" spans="1:12" s="69" customFormat="1" ht="17.25" customHeight="1">
      <c r="A191" s="186"/>
      <c r="B191" s="61" t="s">
        <v>165</v>
      </c>
      <c r="C191" s="54" t="s">
        <v>240</v>
      </c>
      <c r="D191" s="131">
        <v>30000</v>
      </c>
      <c r="E191" s="464">
        <f>D191/D656</f>
        <v>0.000693364160612076</v>
      </c>
      <c r="F191" s="131">
        <f t="shared" si="33"/>
        <v>30000</v>
      </c>
      <c r="G191" s="131"/>
      <c r="H191" s="248">
        <v>0</v>
      </c>
      <c r="I191" s="248">
        <v>0</v>
      </c>
      <c r="J191" s="252"/>
      <c r="K191" s="252"/>
      <c r="L191" s="465"/>
    </row>
    <row r="192" spans="1:12" s="69" customFormat="1" ht="17.25" customHeight="1">
      <c r="A192" s="186"/>
      <c r="B192" s="61" t="s">
        <v>695</v>
      </c>
      <c r="C192" s="55" t="s">
        <v>696</v>
      </c>
      <c r="D192" s="131">
        <v>2000</v>
      </c>
      <c r="E192" s="464">
        <f>D192/D656</f>
        <v>4.62242773741384E-05</v>
      </c>
      <c r="F192" s="131">
        <f t="shared" si="33"/>
        <v>2000</v>
      </c>
      <c r="G192" s="131"/>
      <c r="H192" s="248"/>
      <c r="I192" s="248"/>
      <c r="J192" s="252"/>
      <c r="K192" s="252"/>
      <c r="L192" s="465"/>
    </row>
    <row r="193" spans="1:12" s="69" customFormat="1" ht="17.25" customHeight="1">
      <c r="A193" s="186"/>
      <c r="B193" s="61" t="s">
        <v>401</v>
      </c>
      <c r="C193" s="54" t="s">
        <v>403</v>
      </c>
      <c r="D193" s="131">
        <v>5000</v>
      </c>
      <c r="E193" s="464">
        <f>D193/D656</f>
        <v>0.000115560693435346</v>
      </c>
      <c r="F193" s="131">
        <f t="shared" si="33"/>
        <v>5000</v>
      </c>
      <c r="G193" s="131"/>
      <c r="H193" s="248"/>
      <c r="I193" s="248"/>
      <c r="J193" s="252"/>
      <c r="K193" s="252"/>
      <c r="L193" s="465"/>
    </row>
    <row r="194" spans="1:12" s="69" customFormat="1" ht="17.25" customHeight="1">
      <c r="A194" s="186"/>
      <c r="B194" s="61" t="s">
        <v>393</v>
      </c>
      <c r="C194" s="54" t="s">
        <v>397</v>
      </c>
      <c r="D194" s="131">
        <v>7300</v>
      </c>
      <c r="E194" s="464">
        <f>D194/D656</f>
        <v>0.00016871861241560515</v>
      </c>
      <c r="F194" s="131">
        <f t="shared" si="33"/>
        <v>7300</v>
      </c>
      <c r="G194" s="131"/>
      <c r="H194" s="248"/>
      <c r="I194" s="248"/>
      <c r="J194" s="252"/>
      <c r="K194" s="252"/>
      <c r="L194" s="465"/>
    </row>
    <row r="195" spans="1:12" s="69" customFormat="1" ht="14.25" customHeight="1">
      <c r="A195" s="186"/>
      <c r="B195" s="61" t="s">
        <v>167</v>
      </c>
      <c r="C195" s="54" t="s">
        <v>168</v>
      </c>
      <c r="D195" s="131">
        <v>5000</v>
      </c>
      <c r="E195" s="464">
        <f>D195/D656</f>
        <v>0.000115560693435346</v>
      </c>
      <c r="F195" s="131">
        <f t="shared" si="33"/>
        <v>5000</v>
      </c>
      <c r="G195" s="131"/>
      <c r="H195" s="248">
        <v>0</v>
      </c>
      <c r="I195" s="248">
        <v>0</v>
      </c>
      <c r="J195" s="252"/>
      <c r="K195" s="252"/>
      <c r="L195" s="465"/>
    </row>
    <row r="196" spans="1:12" s="69" customFormat="1" ht="15.75" customHeight="1">
      <c r="A196" s="186"/>
      <c r="B196" s="61" t="s">
        <v>169</v>
      </c>
      <c r="C196" s="54" t="s">
        <v>170</v>
      </c>
      <c r="D196" s="131">
        <v>4000</v>
      </c>
      <c r="E196" s="464">
        <f>D196/D656</f>
        <v>9.24485547482768E-05</v>
      </c>
      <c r="F196" s="131">
        <f t="shared" si="33"/>
        <v>4000</v>
      </c>
      <c r="G196" s="131"/>
      <c r="H196" s="248">
        <v>0</v>
      </c>
      <c r="I196" s="248">
        <v>0</v>
      </c>
      <c r="J196" s="252"/>
      <c r="K196" s="252"/>
      <c r="L196" s="465"/>
    </row>
    <row r="197" spans="1:12" s="69" customFormat="1" ht="18" customHeight="1">
      <c r="A197" s="186"/>
      <c r="B197" s="61" t="s">
        <v>171</v>
      </c>
      <c r="C197" s="54" t="s">
        <v>172</v>
      </c>
      <c r="D197" s="131">
        <v>2000</v>
      </c>
      <c r="E197" s="464">
        <f>D197/D656</f>
        <v>4.62242773741384E-05</v>
      </c>
      <c r="F197" s="131">
        <f t="shared" si="33"/>
        <v>2000</v>
      </c>
      <c r="G197" s="131"/>
      <c r="H197" s="248">
        <v>0</v>
      </c>
      <c r="I197" s="248">
        <v>0</v>
      </c>
      <c r="J197" s="252"/>
      <c r="K197" s="252"/>
      <c r="L197" s="465"/>
    </row>
    <row r="198" spans="1:12" s="69" customFormat="1" ht="20.25" customHeight="1">
      <c r="A198" s="186"/>
      <c r="B198" s="61" t="s">
        <v>223</v>
      </c>
      <c r="C198" s="54" t="s">
        <v>409</v>
      </c>
      <c r="D198" s="131">
        <v>13040</v>
      </c>
      <c r="E198" s="464">
        <f>D198/D656</f>
        <v>0.00030138228847938236</v>
      </c>
      <c r="F198" s="131">
        <f t="shared" si="33"/>
        <v>13040</v>
      </c>
      <c r="G198" s="131"/>
      <c r="H198" s="248">
        <v>0</v>
      </c>
      <c r="I198" s="248">
        <v>0</v>
      </c>
      <c r="J198" s="252"/>
      <c r="K198" s="252"/>
      <c r="L198" s="465"/>
    </row>
    <row r="199" spans="1:12" s="69" customFormat="1" ht="18.75" customHeight="1">
      <c r="A199" s="186"/>
      <c r="B199" s="61" t="s">
        <v>243</v>
      </c>
      <c r="C199" s="54" t="s">
        <v>410</v>
      </c>
      <c r="D199" s="131">
        <v>160</v>
      </c>
      <c r="E199" s="464">
        <f>D199/D656</f>
        <v>3.697942189931072E-06</v>
      </c>
      <c r="F199" s="131">
        <f t="shared" si="33"/>
        <v>160</v>
      </c>
      <c r="G199" s="131"/>
      <c r="H199" s="248">
        <v>0</v>
      </c>
      <c r="I199" s="248">
        <v>0</v>
      </c>
      <c r="J199" s="252"/>
      <c r="K199" s="252"/>
      <c r="L199" s="465"/>
    </row>
    <row r="200" spans="1:12" s="69" customFormat="1" ht="18.75" customHeight="1">
      <c r="A200" s="186"/>
      <c r="B200" s="61" t="s">
        <v>395</v>
      </c>
      <c r="C200" s="54" t="s">
        <v>399</v>
      </c>
      <c r="D200" s="131">
        <v>6000</v>
      </c>
      <c r="E200" s="464">
        <f>D200/D656</f>
        <v>0.0001386728321224152</v>
      </c>
      <c r="F200" s="131">
        <f t="shared" si="33"/>
        <v>6000</v>
      </c>
      <c r="G200" s="131"/>
      <c r="H200" s="248"/>
      <c r="I200" s="248"/>
      <c r="J200" s="252"/>
      <c r="K200" s="252"/>
      <c r="L200" s="465"/>
    </row>
    <row r="201" spans="1:12" s="69" customFormat="1" ht="18.75" customHeight="1">
      <c r="A201" s="186"/>
      <c r="B201" s="61" t="s">
        <v>396</v>
      </c>
      <c r="C201" s="54" t="s">
        <v>400</v>
      </c>
      <c r="D201" s="131">
        <v>3000</v>
      </c>
      <c r="E201" s="464">
        <f>D201/D656</f>
        <v>6.93364160612076E-05</v>
      </c>
      <c r="F201" s="131">
        <f t="shared" si="33"/>
        <v>3000</v>
      </c>
      <c r="G201" s="131"/>
      <c r="H201" s="248"/>
      <c r="I201" s="248"/>
      <c r="J201" s="252"/>
      <c r="K201" s="252"/>
      <c r="L201" s="465"/>
    </row>
    <row r="202" spans="1:12" s="69" customFormat="1" ht="22.5" customHeight="1">
      <c r="A202" s="186"/>
      <c r="B202" s="61" t="s">
        <v>191</v>
      </c>
      <c r="C202" s="54" t="s">
        <v>772</v>
      </c>
      <c r="D202" s="131">
        <v>300000</v>
      </c>
      <c r="E202" s="464">
        <f>D202/D656</f>
        <v>0.00693364160612076</v>
      </c>
      <c r="F202" s="131"/>
      <c r="G202" s="131"/>
      <c r="H202" s="248">
        <v>0</v>
      </c>
      <c r="I202" s="248">
        <v>0</v>
      </c>
      <c r="J202" s="252"/>
      <c r="K202" s="252"/>
      <c r="L202" s="465">
        <f>D202</f>
        <v>300000</v>
      </c>
    </row>
    <row r="203" spans="1:12" s="69" customFormat="1" ht="22.5" customHeight="1">
      <c r="A203" s="460" t="s">
        <v>103</v>
      </c>
      <c r="B203" s="461"/>
      <c r="C203" s="462" t="s">
        <v>102</v>
      </c>
      <c r="D203" s="463">
        <f>D204+D205+D206</f>
        <v>1000</v>
      </c>
      <c r="E203" s="581">
        <f>D203/D656</f>
        <v>2.31121386870692E-05</v>
      </c>
      <c r="F203" s="463">
        <f>F204+F205+F206</f>
        <v>1000</v>
      </c>
      <c r="G203" s="463">
        <f aca="true" t="shared" si="34" ref="G203:L203">G204+G205+G206</f>
        <v>0</v>
      </c>
      <c r="H203" s="463">
        <f t="shared" si="34"/>
        <v>0</v>
      </c>
      <c r="I203" s="463">
        <f t="shared" si="34"/>
        <v>0</v>
      </c>
      <c r="J203" s="463">
        <f t="shared" si="34"/>
        <v>0</v>
      </c>
      <c r="K203" s="463">
        <f t="shared" si="34"/>
        <v>0</v>
      </c>
      <c r="L203" s="579">
        <f t="shared" si="34"/>
        <v>0</v>
      </c>
    </row>
    <row r="204" spans="1:12" s="69" customFormat="1" ht="22.5" customHeight="1">
      <c r="A204" s="186"/>
      <c r="B204" s="61" t="s">
        <v>802</v>
      </c>
      <c r="C204" s="54" t="s">
        <v>749</v>
      </c>
      <c r="D204" s="131">
        <v>300</v>
      </c>
      <c r="E204" s="464">
        <f>D204/D656</f>
        <v>6.93364160612076E-06</v>
      </c>
      <c r="F204" s="131">
        <f>D204</f>
        <v>300</v>
      </c>
      <c r="G204" s="131"/>
      <c r="H204" s="248"/>
      <c r="I204" s="248"/>
      <c r="J204" s="252"/>
      <c r="K204" s="252"/>
      <c r="L204" s="465"/>
    </row>
    <row r="205" spans="1:12" s="69" customFormat="1" ht="22.5" customHeight="1">
      <c r="A205" s="186"/>
      <c r="B205" s="61" t="s">
        <v>159</v>
      </c>
      <c r="C205" s="54" t="s">
        <v>160</v>
      </c>
      <c r="D205" s="131">
        <v>200</v>
      </c>
      <c r="E205" s="464">
        <f>D205/D656</f>
        <v>4.62242773741384E-06</v>
      </c>
      <c r="F205" s="131">
        <f>D205</f>
        <v>200</v>
      </c>
      <c r="G205" s="131"/>
      <c r="H205" s="248"/>
      <c r="I205" s="248"/>
      <c r="J205" s="252"/>
      <c r="K205" s="252"/>
      <c r="L205" s="465"/>
    </row>
    <row r="206" spans="1:12" s="69" customFormat="1" ht="22.5" customHeight="1">
      <c r="A206" s="186"/>
      <c r="B206" s="61" t="s">
        <v>165</v>
      </c>
      <c r="C206" s="54" t="s">
        <v>240</v>
      </c>
      <c r="D206" s="131">
        <v>500</v>
      </c>
      <c r="E206" s="464">
        <f>D206/D656</f>
        <v>1.15560693435346E-05</v>
      </c>
      <c r="F206" s="131">
        <f>D206</f>
        <v>500</v>
      </c>
      <c r="G206" s="131"/>
      <c r="H206" s="248"/>
      <c r="I206" s="248"/>
      <c r="J206" s="252"/>
      <c r="K206" s="252"/>
      <c r="L206" s="465"/>
    </row>
    <row r="207" spans="1:12" s="69" customFormat="1" ht="19.5" customHeight="1">
      <c r="A207" s="460" t="s">
        <v>148</v>
      </c>
      <c r="B207" s="461"/>
      <c r="C207" s="462" t="s">
        <v>149</v>
      </c>
      <c r="D207" s="463">
        <f>SUM(D208:D218)</f>
        <v>57985</v>
      </c>
      <c r="E207" s="581">
        <f>D201/D656</f>
        <v>6.93364160612076E-05</v>
      </c>
      <c r="F207" s="463">
        <f>SUM(F208:F218)</f>
        <v>57985</v>
      </c>
      <c r="G207" s="463">
        <f aca="true" t="shared" si="35" ref="G207:L207">SUM(G208:G218)</f>
        <v>36325</v>
      </c>
      <c r="H207" s="463">
        <f t="shared" si="35"/>
        <v>5920</v>
      </c>
      <c r="I207" s="463">
        <f t="shared" si="35"/>
        <v>0</v>
      </c>
      <c r="J207" s="463">
        <f t="shared" si="35"/>
        <v>0</v>
      </c>
      <c r="K207" s="463">
        <f t="shared" si="35"/>
        <v>0</v>
      </c>
      <c r="L207" s="579">
        <f t="shared" si="35"/>
        <v>0</v>
      </c>
    </row>
    <row r="208" spans="1:12" s="69" customFormat="1" ht="15" customHeight="1">
      <c r="A208" s="186"/>
      <c r="B208" s="61" t="s">
        <v>151</v>
      </c>
      <c r="C208" s="54" t="s">
        <v>773</v>
      </c>
      <c r="D208" s="131">
        <v>33865</v>
      </c>
      <c r="E208" s="505">
        <f>D208/D656</f>
        <v>0.0007826925766375984</v>
      </c>
      <c r="F208" s="131">
        <f aca="true" t="shared" si="36" ref="F208:F218">D208</f>
        <v>33865</v>
      </c>
      <c r="G208" s="131">
        <f>F208</f>
        <v>33865</v>
      </c>
      <c r="H208" s="248"/>
      <c r="I208" s="248"/>
      <c r="J208" s="252"/>
      <c r="K208" s="252"/>
      <c r="L208" s="465"/>
    </row>
    <row r="209" spans="1:12" s="69" customFormat="1" ht="15" customHeight="1">
      <c r="A209" s="186"/>
      <c r="B209" s="61" t="s">
        <v>155</v>
      </c>
      <c r="C209" s="54" t="s">
        <v>156</v>
      </c>
      <c r="D209" s="131">
        <v>2460</v>
      </c>
      <c r="E209" s="505">
        <f>D209/D656</f>
        <v>5.685586117019023E-05</v>
      </c>
      <c r="F209" s="131">
        <f t="shared" si="36"/>
        <v>2460</v>
      </c>
      <c r="G209" s="131">
        <f>F209</f>
        <v>2460</v>
      </c>
      <c r="H209" s="248"/>
      <c r="I209" s="248"/>
      <c r="J209" s="252"/>
      <c r="K209" s="252"/>
      <c r="L209" s="465"/>
    </row>
    <row r="210" spans="1:12" s="69" customFormat="1" ht="15" customHeight="1">
      <c r="A210" s="186"/>
      <c r="B210" s="61" t="s">
        <v>182</v>
      </c>
      <c r="C210" s="54" t="s">
        <v>218</v>
      </c>
      <c r="D210" s="131">
        <v>5090</v>
      </c>
      <c r="E210" s="505">
        <f>D210/D656</f>
        <v>0.00011764078591718222</v>
      </c>
      <c r="F210" s="131">
        <f t="shared" si="36"/>
        <v>5090</v>
      </c>
      <c r="G210" s="131"/>
      <c r="H210" s="248">
        <f>F210</f>
        <v>5090</v>
      </c>
      <c r="I210" s="248"/>
      <c r="J210" s="252"/>
      <c r="K210" s="252"/>
      <c r="L210" s="465"/>
    </row>
    <row r="211" spans="1:12" s="69" customFormat="1" ht="15" customHeight="1">
      <c r="A211" s="186"/>
      <c r="B211" s="61" t="s">
        <v>157</v>
      </c>
      <c r="C211" s="54" t="s">
        <v>158</v>
      </c>
      <c r="D211" s="131">
        <v>830</v>
      </c>
      <c r="E211" s="505">
        <f>D211/D656</f>
        <v>1.9183075110267434E-05</v>
      </c>
      <c r="F211" s="131">
        <f t="shared" si="36"/>
        <v>830</v>
      </c>
      <c r="G211" s="131"/>
      <c r="H211" s="248">
        <f>F211</f>
        <v>830</v>
      </c>
      <c r="I211" s="248"/>
      <c r="J211" s="252"/>
      <c r="K211" s="252"/>
      <c r="L211" s="465"/>
    </row>
    <row r="212" spans="1:12" s="69" customFormat="1" ht="15" customHeight="1">
      <c r="A212" s="186"/>
      <c r="B212" s="61" t="s">
        <v>159</v>
      </c>
      <c r="C212" s="54" t="s">
        <v>160</v>
      </c>
      <c r="D212" s="131">
        <v>4200</v>
      </c>
      <c r="E212" s="505">
        <f>D212/D656</f>
        <v>9.707098248569064E-05</v>
      </c>
      <c r="F212" s="131">
        <f t="shared" si="36"/>
        <v>4200</v>
      </c>
      <c r="G212" s="131"/>
      <c r="H212" s="248"/>
      <c r="I212" s="248"/>
      <c r="J212" s="252"/>
      <c r="K212" s="252"/>
      <c r="L212" s="465"/>
    </row>
    <row r="213" spans="1:12" s="69" customFormat="1" ht="15" customHeight="1">
      <c r="A213" s="186"/>
      <c r="B213" s="61" t="s">
        <v>165</v>
      </c>
      <c r="C213" s="54" t="s">
        <v>240</v>
      </c>
      <c r="D213" s="131">
        <v>7100</v>
      </c>
      <c r="E213" s="505">
        <f>D213/D656</f>
        <v>0.00016409618467819133</v>
      </c>
      <c r="F213" s="131">
        <f t="shared" si="36"/>
        <v>7100</v>
      </c>
      <c r="G213" s="131"/>
      <c r="H213" s="248"/>
      <c r="I213" s="248"/>
      <c r="J213" s="252"/>
      <c r="K213" s="252"/>
      <c r="L213" s="465"/>
    </row>
    <row r="214" spans="1:12" s="69" customFormat="1" ht="15" customHeight="1">
      <c r="A214" s="186"/>
      <c r="B214" s="61" t="s">
        <v>167</v>
      </c>
      <c r="C214" s="54" t="s">
        <v>168</v>
      </c>
      <c r="D214" s="131">
        <v>1000</v>
      </c>
      <c r="E214" s="505">
        <f>D214/D656</f>
        <v>2.31121386870692E-05</v>
      </c>
      <c r="F214" s="131">
        <f t="shared" si="36"/>
        <v>1000</v>
      </c>
      <c r="G214" s="131"/>
      <c r="H214" s="248"/>
      <c r="I214" s="248"/>
      <c r="J214" s="252"/>
      <c r="K214" s="252"/>
      <c r="L214" s="465"/>
    </row>
    <row r="215" spans="1:12" s="69" customFormat="1" ht="15" customHeight="1">
      <c r="A215" s="186"/>
      <c r="B215" s="61" t="s">
        <v>171</v>
      </c>
      <c r="C215" s="54" t="s">
        <v>172</v>
      </c>
      <c r="D215" s="131">
        <v>940</v>
      </c>
      <c r="E215" s="505">
        <f>D215/D656</f>
        <v>2.1725410365845047E-05</v>
      </c>
      <c r="F215" s="131">
        <f t="shared" si="36"/>
        <v>940</v>
      </c>
      <c r="G215" s="131"/>
      <c r="H215" s="248"/>
      <c r="I215" s="248"/>
      <c r="J215" s="252"/>
      <c r="K215" s="252"/>
      <c r="L215" s="465"/>
    </row>
    <row r="216" spans="1:12" s="69" customFormat="1" ht="14.25" customHeight="1">
      <c r="A216" s="186"/>
      <c r="B216" s="61" t="s">
        <v>394</v>
      </c>
      <c r="C216" s="54" t="s">
        <v>398</v>
      </c>
      <c r="D216" s="131">
        <v>1000</v>
      </c>
      <c r="E216" s="505">
        <f>D216/D656</f>
        <v>2.31121386870692E-05</v>
      </c>
      <c r="F216" s="131">
        <f t="shared" si="36"/>
        <v>1000</v>
      </c>
      <c r="G216" s="131"/>
      <c r="H216" s="248"/>
      <c r="I216" s="248"/>
      <c r="J216" s="252"/>
      <c r="K216" s="252"/>
      <c r="L216" s="465"/>
    </row>
    <row r="217" spans="1:12" s="69" customFormat="1" ht="14.25" customHeight="1">
      <c r="A217" s="186"/>
      <c r="B217" s="61" t="s">
        <v>395</v>
      </c>
      <c r="C217" s="54" t="s">
        <v>399</v>
      </c>
      <c r="D217" s="131">
        <v>500</v>
      </c>
      <c r="E217" s="505">
        <f>D217/D656</f>
        <v>1.15560693435346E-05</v>
      </c>
      <c r="F217" s="131">
        <f t="shared" si="36"/>
        <v>500</v>
      </c>
      <c r="G217" s="131"/>
      <c r="H217" s="248"/>
      <c r="I217" s="248"/>
      <c r="J217" s="252"/>
      <c r="K217" s="252"/>
      <c r="L217" s="465"/>
    </row>
    <row r="218" spans="1:12" s="69" customFormat="1" ht="14.25" customHeight="1">
      <c r="A218" s="186"/>
      <c r="B218" s="61" t="s">
        <v>396</v>
      </c>
      <c r="C218" s="54" t="s">
        <v>400</v>
      </c>
      <c r="D218" s="131">
        <v>1000</v>
      </c>
      <c r="E218" s="505">
        <f>D218/D656</f>
        <v>2.31121386870692E-05</v>
      </c>
      <c r="F218" s="131">
        <f t="shared" si="36"/>
        <v>1000</v>
      </c>
      <c r="G218" s="131"/>
      <c r="H218" s="248"/>
      <c r="I218" s="248"/>
      <c r="J218" s="252"/>
      <c r="K218" s="252"/>
      <c r="L218" s="465"/>
    </row>
    <row r="219" spans="1:12" s="69" customFormat="1" ht="15.75" customHeight="1">
      <c r="A219" s="182" t="s">
        <v>254</v>
      </c>
      <c r="B219" s="191"/>
      <c r="C219" s="87" t="s">
        <v>613</v>
      </c>
      <c r="D219" s="250">
        <f>D220+D223</f>
        <v>993714</v>
      </c>
      <c r="E219" s="580">
        <f>D219/D656</f>
        <v>0.022966855783282284</v>
      </c>
      <c r="F219" s="250">
        <f aca="true" t="shared" si="37" ref="F219:L219">F220+F223</f>
        <v>993714</v>
      </c>
      <c r="G219" s="250">
        <f t="shared" si="37"/>
        <v>0</v>
      </c>
      <c r="H219" s="250">
        <f t="shared" si="37"/>
        <v>0</v>
      </c>
      <c r="I219" s="250">
        <f t="shared" si="37"/>
        <v>0</v>
      </c>
      <c r="J219" s="250">
        <f t="shared" si="37"/>
        <v>918934</v>
      </c>
      <c r="K219" s="250">
        <f t="shared" si="37"/>
        <v>74780</v>
      </c>
      <c r="L219" s="251">
        <f t="shared" si="37"/>
        <v>0</v>
      </c>
    </row>
    <row r="220" spans="1:12" s="69" customFormat="1" ht="27" customHeight="1">
      <c r="A220" s="184" t="s">
        <v>255</v>
      </c>
      <c r="B220" s="180"/>
      <c r="C220" s="107" t="s">
        <v>256</v>
      </c>
      <c r="D220" s="246">
        <f>D221+D222</f>
        <v>918934</v>
      </c>
      <c r="E220" s="581">
        <f>D220/D656</f>
        <v>0.021238530052263248</v>
      </c>
      <c r="F220" s="246">
        <f aca="true" t="shared" si="38" ref="F220:L220">F221+F222</f>
        <v>918934</v>
      </c>
      <c r="G220" s="246">
        <f t="shared" si="38"/>
        <v>0</v>
      </c>
      <c r="H220" s="246">
        <f t="shared" si="38"/>
        <v>0</v>
      </c>
      <c r="I220" s="246">
        <f t="shared" si="38"/>
        <v>0</v>
      </c>
      <c r="J220" s="246">
        <f t="shared" si="38"/>
        <v>918934</v>
      </c>
      <c r="K220" s="246">
        <f t="shared" si="38"/>
        <v>0</v>
      </c>
      <c r="L220" s="247">
        <f t="shared" si="38"/>
        <v>0</v>
      </c>
    </row>
    <row r="221" spans="1:12" s="69" customFormat="1" ht="15.75" customHeight="1">
      <c r="A221" s="192"/>
      <c r="B221" s="189" t="s">
        <v>120</v>
      </c>
      <c r="C221" s="54" t="s">
        <v>121</v>
      </c>
      <c r="D221" s="252">
        <v>10000</v>
      </c>
      <c r="E221" s="464">
        <f>D221/D656</f>
        <v>0.000231121386870692</v>
      </c>
      <c r="F221" s="252">
        <f>D221</f>
        <v>10000</v>
      </c>
      <c r="G221" s="252"/>
      <c r="H221" s="252"/>
      <c r="I221" s="252"/>
      <c r="J221" s="252">
        <f>F221</f>
        <v>10000</v>
      </c>
      <c r="K221" s="252"/>
      <c r="L221" s="465"/>
    </row>
    <row r="222" spans="1:12" s="69" customFormat="1" ht="15" customHeight="1">
      <c r="A222" s="186"/>
      <c r="B222" s="61" t="s">
        <v>257</v>
      </c>
      <c r="C222" s="54" t="s">
        <v>389</v>
      </c>
      <c r="D222" s="131">
        <v>908934</v>
      </c>
      <c r="E222" s="464">
        <f>D222/D656</f>
        <v>0.021007408665392555</v>
      </c>
      <c r="F222" s="252">
        <f>D222</f>
        <v>908934</v>
      </c>
      <c r="G222" s="131">
        <v>0</v>
      </c>
      <c r="H222" s="248"/>
      <c r="I222" s="249">
        <v>0</v>
      </c>
      <c r="J222" s="252">
        <f>F222</f>
        <v>908934</v>
      </c>
      <c r="K222" s="252"/>
      <c r="L222" s="465"/>
    </row>
    <row r="223" spans="1:12" s="68" customFormat="1" ht="52.5" customHeight="1">
      <c r="A223" s="184" t="s">
        <v>258</v>
      </c>
      <c r="B223" s="180"/>
      <c r="C223" s="107" t="s">
        <v>460</v>
      </c>
      <c r="D223" s="246">
        <f>D224</f>
        <v>74780</v>
      </c>
      <c r="E223" s="581">
        <f>D223/D656</f>
        <v>0.0017283257310190348</v>
      </c>
      <c r="F223" s="246">
        <f aca="true" t="shared" si="39" ref="F223:L223">F224</f>
        <v>74780</v>
      </c>
      <c r="G223" s="246">
        <f t="shared" si="39"/>
        <v>0</v>
      </c>
      <c r="H223" s="246">
        <f t="shared" si="39"/>
        <v>0</v>
      </c>
      <c r="I223" s="246">
        <f t="shared" si="39"/>
        <v>0</v>
      </c>
      <c r="J223" s="246">
        <f t="shared" si="39"/>
        <v>0</v>
      </c>
      <c r="K223" s="246">
        <f t="shared" si="39"/>
        <v>74780</v>
      </c>
      <c r="L223" s="247">
        <f t="shared" si="39"/>
        <v>0</v>
      </c>
    </row>
    <row r="224" spans="1:12" s="68" customFormat="1" ht="17.25" customHeight="1">
      <c r="A224" s="186"/>
      <c r="B224" s="61" t="s">
        <v>259</v>
      </c>
      <c r="C224" s="54" t="s">
        <v>660</v>
      </c>
      <c r="D224" s="131">
        <v>74780</v>
      </c>
      <c r="E224" s="464">
        <f>D224/D656</f>
        <v>0.0017283257310190348</v>
      </c>
      <c r="F224" s="131">
        <f>D224</f>
        <v>74780</v>
      </c>
      <c r="G224" s="145">
        <f>G225</f>
        <v>0</v>
      </c>
      <c r="H224" s="131"/>
      <c r="I224" s="252"/>
      <c r="J224" s="252"/>
      <c r="K224" s="252">
        <f>F224</f>
        <v>74780</v>
      </c>
      <c r="L224" s="465"/>
    </row>
    <row r="225" spans="1:12" s="69" customFormat="1" ht="16.5" customHeight="1">
      <c r="A225" s="182" t="s">
        <v>260</v>
      </c>
      <c r="B225" s="191"/>
      <c r="C225" s="87" t="s">
        <v>261</v>
      </c>
      <c r="D225" s="250">
        <f>D226</f>
        <v>496062</v>
      </c>
      <c r="E225" s="580">
        <f>D225/D656</f>
        <v>0.011465053741384922</v>
      </c>
      <c r="F225" s="250">
        <f aca="true" t="shared" si="40" ref="F225:L225">F226</f>
        <v>496062</v>
      </c>
      <c r="G225" s="250">
        <f t="shared" si="40"/>
        <v>0</v>
      </c>
      <c r="H225" s="250">
        <f t="shared" si="40"/>
        <v>0</v>
      </c>
      <c r="I225" s="250">
        <f t="shared" si="40"/>
        <v>0</v>
      </c>
      <c r="J225" s="250">
        <f t="shared" si="40"/>
        <v>0</v>
      </c>
      <c r="K225" s="250">
        <f t="shared" si="40"/>
        <v>0</v>
      </c>
      <c r="L225" s="251">
        <f t="shared" si="40"/>
        <v>0</v>
      </c>
    </row>
    <row r="226" spans="1:12" s="69" customFormat="1" ht="15" customHeight="1">
      <c r="A226" s="184" t="s">
        <v>262</v>
      </c>
      <c r="B226" s="180"/>
      <c r="C226" s="107" t="s">
        <v>263</v>
      </c>
      <c r="D226" s="246">
        <f>D227+D228</f>
        <v>496062</v>
      </c>
      <c r="E226" s="581">
        <f>D226/D656</f>
        <v>0.011465053741384922</v>
      </c>
      <c r="F226" s="246">
        <f aca="true" t="shared" si="41" ref="F226:L226">F227+F228</f>
        <v>496062</v>
      </c>
      <c r="G226" s="246">
        <f t="shared" si="41"/>
        <v>0</v>
      </c>
      <c r="H226" s="246">
        <f t="shared" si="41"/>
        <v>0</v>
      </c>
      <c r="I226" s="246">
        <f t="shared" si="41"/>
        <v>0</v>
      </c>
      <c r="J226" s="246">
        <f t="shared" si="41"/>
        <v>0</v>
      </c>
      <c r="K226" s="246">
        <f t="shared" si="41"/>
        <v>0</v>
      </c>
      <c r="L226" s="247">
        <f t="shared" si="41"/>
        <v>0</v>
      </c>
    </row>
    <row r="227" spans="1:12" s="69" customFormat="1" ht="17.25" customHeight="1">
      <c r="A227" s="186"/>
      <c r="B227" s="61" t="s">
        <v>264</v>
      </c>
      <c r="C227" s="54" t="s">
        <v>28</v>
      </c>
      <c r="D227" s="131">
        <v>1000</v>
      </c>
      <c r="E227" s="464">
        <f>D227/D656</f>
        <v>2.31121386870692E-05</v>
      </c>
      <c r="F227" s="131">
        <f>D227</f>
        <v>1000</v>
      </c>
      <c r="G227" s="131">
        <v>0</v>
      </c>
      <c r="H227" s="248"/>
      <c r="I227" s="249">
        <v>0</v>
      </c>
      <c r="J227" s="252"/>
      <c r="K227" s="252"/>
      <c r="L227" s="465"/>
    </row>
    <row r="228" spans="1:12" s="69" customFormat="1" ht="17.25" customHeight="1">
      <c r="A228" s="186"/>
      <c r="B228" s="61" t="s">
        <v>264</v>
      </c>
      <c r="C228" s="54" t="s">
        <v>265</v>
      </c>
      <c r="D228" s="131">
        <v>495062</v>
      </c>
      <c r="E228" s="464">
        <f>D228/D656</f>
        <v>0.011441941602697852</v>
      </c>
      <c r="F228" s="131">
        <f>D228</f>
        <v>495062</v>
      </c>
      <c r="G228" s="131">
        <v>0</v>
      </c>
      <c r="H228" s="248"/>
      <c r="I228" s="249">
        <v>0</v>
      </c>
      <c r="J228" s="252"/>
      <c r="K228" s="252"/>
      <c r="L228" s="465"/>
    </row>
    <row r="229" spans="1:12" s="69" customFormat="1" ht="16.5" customHeight="1">
      <c r="A229" s="182" t="s">
        <v>266</v>
      </c>
      <c r="B229" s="191"/>
      <c r="C229" s="87" t="s">
        <v>267</v>
      </c>
      <c r="D229" s="250">
        <f>D230+D248+D250+D264+D287+D297+D358+D372+D381+D395</f>
        <v>15260754</v>
      </c>
      <c r="E229" s="172">
        <f>D229/D656</f>
        <v>0.35270866291724606</v>
      </c>
      <c r="F229" s="250">
        <f>F230+F248+F250+F264+F287+F297+F358+F372+F381+F395</f>
        <v>14572719</v>
      </c>
      <c r="G229" s="250">
        <f aca="true" t="shared" si="42" ref="G229:L229">G230+G248+G250+G264+G287+G297+G358+G372+G381+G395</f>
        <v>8649093</v>
      </c>
      <c r="H229" s="250">
        <f t="shared" si="42"/>
        <v>1511833</v>
      </c>
      <c r="I229" s="250">
        <f t="shared" si="42"/>
        <v>1996483</v>
      </c>
      <c r="J229" s="250">
        <f t="shared" si="42"/>
        <v>0</v>
      </c>
      <c r="K229" s="250">
        <f t="shared" si="42"/>
        <v>0</v>
      </c>
      <c r="L229" s="250">
        <f t="shared" si="42"/>
        <v>688035</v>
      </c>
    </row>
    <row r="230" spans="1:12" s="69" customFormat="1" ht="27.75" customHeight="1">
      <c r="A230" s="184" t="s">
        <v>268</v>
      </c>
      <c r="B230" s="180"/>
      <c r="C230" s="107" t="s">
        <v>269</v>
      </c>
      <c r="D230" s="246">
        <f>SUM(D231:D247)</f>
        <v>1358622</v>
      </c>
      <c r="E230" s="581">
        <f>D230/D656</f>
        <v>0.03140066008730333</v>
      </c>
      <c r="F230" s="246">
        <f>SUM(F231:F247)</f>
        <v>1358622</v>
      </c>
      <c r="G230" s="246">
        <f aca="true" t="shared" si="43" ref="G230:L230">SUM(G231:G247)</f>
        <v>483568</v>
      </c>
      <c r="H230" s="246">
        <f t="shared" si="43"/>
        <v>87185</v>
      </c>
      <c r="I230" s="246">
        <f t="shared" si="43"/>
        <v>661890</v>
      </c>
      <c r="J230" s="246">
        <f t="shared" si="43"/>
        <v>0</v>
      </c>
      <c r="K230" s="246">
        <f t="shared" si="43"/>
        <v>0</v>
      </c>
      <c r="L230" s="247">
        <f t="shared" si="43"/>
        <v>0</v>
      </c>
    </row>
    <row r="231" spans="1:12" s="69" customFormat="1" ht="18.75" customHeight="1">
      <c r="A231" s="267"/>
      <c r="B231" s="260" t="s">
        <v>274</v>
      </c>
      <c r="C231" s="54" t="s">
        <v>122</v>
      </c>
      <c r="D231" s="259">
        <v>661890</v>
      </c>
      <c r="E231" s="505">
        <f>D231/D656</f>
        <v>0.015297693475584233</v>
      </c>
      <c r="F231" s="259">
        <f>D231</f>
        <v>661890</v>
      </c>
      <c r="G231" s="259"/>
      <c r="H231" s="259"/>
      <c r="I231" s="259">
        <f>F231</f>
        <v>661890</v>
      </c>
      <c r="J231" s="259"/>
      <c r="K231" s="259"/>
      <c r="L231" s="296"/>
    </row>
    <row r="232" spans="1:12" s="69" customFormat="1" ht="15.75" customHeight="1">
      <c r="A232" s="187"/>
      <c r="B232" s="61" t="s">
        <v>151</v>
      </c>
      <c r="C232" s="54" t="s">
        <v>152</v>
      </c>
      <c r="D232" s="131">
        <v>440498</v>
      </c>
      <c r="E232" s="505">
        <f>D232/D656</f>
        <v>0.010180850867376608</v>
      </c>
      <c r="F232" s="131">
        <f>D232</f>
        <v>440498</v>
      </c>
      <c r="G232" s="131">
        <f>F232</f>
        <v>440498</v>
      </c>
      <c r="H232" s="248"/>
      <c r="I232" s="249">
        <v>0</v>
      </c>
      <c r="J232" s="252"/>
      <c r="K232" s="252"/>
      <c r="L232" s="465"/>
    </row>
    <row r="233" spans="1:12" s="69" customFormat="1" ht="15.75" customHeight="1">
      <c r="A233" s="187"/>
      <c r="B233" s="61" t="s">
        <v>155</v>
      </c>
      <c r="C233" s="54" t="s">
        <v>156</v>
      </c>
      <c r="D233" s="131">
        <v>39070</v>
      </c>
      <c r="E233" s="505">
        <f>D233/D656</f>
        <v>0.0009029912585037937</v>
      </c>
      <c r="F233" s="131">
        <f aca="true" t="shared" si="44" ref="F233:F247">D233</f>
        <v>39070</v>
      </c>
      <c r="G233" s="131">
        <f>F233</f>
        <v>39070</v>
      </c>
      <c r="H233" s="248"/>
      <c r="I233" s="249">
        <v>0</v>
      </c>
      <c r="J233" s="252"/>
      <c r="K233" s="252"/>
      <c r="L233" s="465"/>
    </row>
    <row r="234" spans="1:12" s="69" customFormat="1" ht="15" customHeight="1">
      <c r="A234" s="187"/>
      <c r="B234" s="190" t="s">
        <v>204</v>
      </c>
      <c r="C234" s="54" t="s">
        <v>183</v>
      </c>
      <c r="D234" s="131">
        <v>75436</v>
      </c>
      <c r="E234" s="505">
        <f>D234/D656</f>
        <v>0.001743487293997752</v>
      </c>
      <c r="F234" s="131">
        <f t="shared" si="44"/>
        <v>75436</v>
      </c>
      <c r="G234" s="131">
        <v>0</v>
      </c>
      <c r="H234" s="248">
        <f>D234</f>
        <v>75436</v>
      </c>
      <c r="I234" s="249">
        <v>0</v>
      </c>
      <c r="J234" s="252"/>
      <c r="K234" s="252"/>
      <c r="L234" s="465"/>
    </row>
    <row r="235" spans="1:12" s="69" customFormat="1" ht="15" customHeight="1">
      <c r="A235" s="187"/>
      <c r="B235" s="190" t="s">
        <v>157</v>
      </c>
      <c r="C235" s="54" t="s">
        <v>158</v>
      </c>
      <c r="D235" s="131">
        <v>11749</v>
      </c>
      <c r="E235" s="505">
        <f>D235/D656</f>
        <v>0.00027154451743437603</v>
      </c>
      <c r="F235" s="131">
        <f t="shared" si="44"/>
        <v>11749</v>
      </c>
      <c r="G235" s="131">
        <v>0</v>
      </c>
      <c r="H235" s="248">
        <f>D235</f>
        <v>11749</v>
      </c>
      <c r="I235" s="249">
        <v>0</v>
      </c>
      <c r="J235" s="252"/>
      <c r="K235" s="252"/>
      <c r="L235" s="465"/>
    </row>
    <row r="236" spans="1:12" s="69" customFormat="1" ht="15" customHeight="1">
      <c r="A236" s="187"/>
      <c r="B236" s="190" t="s">
        <v>693</v>
      </c>
      <c r="C236" s="54" t="s">
        <v>694</v>
      </c>
      <c r="D236" s="131">
        <v>4000</v>
      </c>
      <c r="E236" s="505">
        <f>D236/D656</f>
        <v>9.24485547482768E-05</v>
      </c>
      <c r="F236" s="131">
        <f t="shared" si="44"/>
        <v>4000</v>
      </c>
      <c r="G236" s="131">
        <f>F236</f>
        <v>4000</v>
      </c>
      <c r="H236" s="248"/>
      <c r="I236" s="249"/>
      <c r="J236" s="252"/>
      <c r="K236" s="252"/>
      <c r="L236" s="465"/>
    </row>
    <row r="237" spans="1:12" s="69" customFormat="1" ht="16.5" customHeight="1">
      <c r="A237" s="187"/>
      <c r="B237" s="190" t="s">
        <v>159</v>
      </c>
      <c r="C237" s="54" t="s">
        <v>271</v>
      </c>
      <c r="D237" s="131">
        <v>61855</v>
      </c>
      <c r="E237" s="505">
        <f>D237/D656</f>
        <v>0.0014296013384886654</v>
      </c>
      <c r="F237" s="131">
        <f t="shared" si="44"/>
        <v>61855</v>
      </c>
      <c r="G237" s="131">
        <v>0</v>
      </c>
      <c r="H237" s="248"/>
      <c r="I237" s="249">
        <v>0</v>
      </c>
      <c r="J237" s="252"/>
      <c r="K237" s="252"/>
      <c r="L237" s="465"/>
    </row>
    <row r="238" spans="1:12" s="69" customFormat="1" ht="16.5" customHeight="1">
      <c r="A238" s="187"/>
      <c r="B238" s="190" t="s">
        <v>161</v>
      </c>
      <c r="C238" s="54" t="s">
        <v>238</v>
      </c>
      <c r="D238" s="131">
        <v>11880</v>
      </c>
      <c r="E238" s="505">
        <f>D238/D656</f>
        <v>0.0002745722076023821</v>
      </c>
      <c r="F238" s="131">
        <f t="shared" si="44"/>
        <v>11880</v>
      </c>
      <c r="G238" s="131">
        <v>0</v>
      </c>
      <c r="H238" s="248"/>
      <c r="I238" s="249">
        <v>0</v>
      </c>
      <c r="J238" s="252"/>
      <c r="K238" s="252"/>
      <c r="L238" s="465"/>
    </row>
    <row r="239" spans="1:12" s="69" customFormat="1" ht="16.5" customHeight="1">
      <c r="A239" s="187"/>
      <c r="B239" s="190" t="s">
        <v>224</v>
      </c>
      <c r="C239" s="54" t="s">
        <v>225</v>
      </c>
      <c r="D239" s="131">
        <v>2000</v>
      </c>
      <c r="E239" s="505">
        <f>D239/D656</f>
        <v>4.62242773741384E-05</v>
      </c>
      <c r="F239" s="131">
        <f t="shared" si="44"/>
        <v>2000</v>
      </c>
      <c r="G239" s="131">
        <v>0</v>
      </c>
      <c r="H239" s="248"/>
      <c r="I239" s="249">
        <v>0</v>
      </c>
      <c r="J239" s="252"/>
      <c r="K239" s="252"/>
      <c r="L239" s="465"/>
    </row>
    <row r="240" spans="1:12" s="69" customFormat="1" ht="16.5" customHeight="1">
      <c r="A240" s="187"/>
      <c r="B240" s="190" t="s">
        <v>165</v>
      </c>
      <c r="C240" s="54" t="s">
        <v>240</v>
      </c>
      <c r="D240" s="131">
        <v>12672</v>
      </c>
      <c r="E240" s="505">
        <f>D240/D656</f>
        <v>0.0002928770214425409</v>
      </c>
      <c r="F240" s="131">
        <f t="shared" si="44"/>
        <v>12672</v>
      </c>
      <c r="G240" s="131">
        <v>0</v>
      </c>
      <c r="H240" s="248"/>
      <c r="I240" s="249">
        <v>0</v>
      </c>
      <c r="J240" s="252"/>
      <c r="K240" s="252"/>
      <c r="L240" s="465"/>
    </row>
    <row r="241" spans="1:12" s="69" customFormat="1" ht="16.5" customHeight="1">
      <c r="A241" s="187"/>
      <c r="B241" s="190" t="s">
        <v>695</v>
      </c>
      <c r="C241" s="55" t="s">
        <v>696</v>
      </c>
      <c r="D241" s="131">
        <v>515</v>
      </c>
      <c r="E241" s="505">
        <f>D241/D656</f>
        <v>1.1902751423840638E-05</v>
      </c>
      <c r="F241" s="131">
        <f t="shared" si="44"/>
        <v>515</v>
      </c>
      <c r="G241" s="131"/>
      <c r="H241" s="248"/>
      <c r="I241" s="249"/>
      <c r="J241" s="252"/>
      <c r="K241" s="252"/>
      <c r="L241" s="465"/>
    </row>
    <row r="242" spans="1:12" s="69" customFormat="1" ht="16.5" customHeight="1">
      <c r="A242" s="187"/>
      <c r="B242" s="190" t="s">
        <v>393</v>
      </c>
      <c r="C242" s="54" t="s">
        <v>397</v>
      </c>
      <c r="D242" s="131">
        <v>3000</v>
      </c>
      <c r="E242" s="505">
        <f>D242/D656</f>
        <v>6.93364160612076E-05</v>
      </c>
      <c r="F242" s="131">
        <f t="shared" si="44"/>
        <v>3000</v>
      </c>
      <c r="G242" s="131"/>
      <c r="H242" s="248"/>
      <c r="I242" s="249"/>
      <c r="J242" s="252"/>
      <c r="K242" s="252"/>
      <c r="L242" s="465"/>
    </row>
    <row r="243" spans="1:12" s="69" customFormat="1" ht="15" customHeight="1">
      <c r="A243" s="187"/>
      <c r="B243" s="190" t="s">
        <v>167</v>
      </c>
      <c r="C243" s="54" t="s">
        <v>168</v>
      </c>
      <c r="D243" s="131">
        <v>1338</v>
      </c>
      <c r="E243" s="505">
        <f>D243/D656</f>
        <v>3.092404156329859E-05</v>
      </c>
      <c r="F243" s="131">
        <f t="shared" si="44"/>
        <v>1338</v>
      </c>
      <c r="G243" s="131">
        <v>0</v>
      </c>
      <c r="H243" s="248"/>
      <c r="I243" s="249">
        <v>0</v>
      </c>
      <c r="J243" s="252"/>
      <c r="K243" s="252"/>
      <c r="L243" s="465"/>
    </row>
    <row r="244" spans="1:12" s="69" customFormat="1" ht="17.25" customHeight="1">
      <c r="A244" s="187"/>
      <c r="B244" s="190" t="s">
        <v>171</v>
      </c>
      <c r="C244" s="54" t="s">
        <v>172</v>
      </c>
      <c r="D244" s="131">
        <v>24901</v>
      </c>
      <c r="E244" s="505">
        <f>D244/D656</f>
        <v>0.0005755153654467102</v>
      </c>
      <c r="F244" s="131">
        <f t="shared" si="44"/>
        <v>24901</v>
      </c>
      <c r="G244" s="131">
        <v>0</v>
      </c>
      <c r="H244" s="248"/>
      <c r="I244" s="249">
        <v>0</v>
      </c>
      <c r="J244" s="252"/>
      <c r="K244" s="252"/>
      <c r="L244" s="465"/>
    </row>
    <row r="245" spans="1:12" s="69" customFormat="1" ht="17.25" customHeight="1">
      <c r="A245" s="187"/>
      <c r="B245" s="190" t="s">
        <v>394</v>
      </c>
      <c r="C245" s="54" t="s">
        <v>817</v>
      </c>
      <c r="D245" s="131">
        <v>2000</v>
      </c>
      <c r="E245" s="505">
        <f>D245/D656</f>
        <v>4.62242773741384E-05</v>
      </c>
      <c r="F245" s="131">
        <f t="shared" si="44"/>
        <v>2000</v>
      </c>
      <c r="G245" s="131"/>
      <c r="H245" s="248"/>
      <c r="I245" s="249"/>
      <c r="J245" s="252"/>
      <c r="K245" s="252"/>
      <c r="L245" s="465"/>
    </row>
    <row r="246" spans="1:12" s="69" customFormat="1" ht="17.25" customHeight="1">
      <c r="A246" s="187"/>
      <c r="B246" s="190" t="s">
        <v>395</v>
      </c>
      <c r="C246" s="54" t="s">
        <v>399</v>
      </c>
      <c r="D246" s="131">
        <v>1132</v>
      </c>
      <c r="E246" s="505">
        <f>D246/D656</f>
        <v>2.6162940993762333E-05</v>
      </c>
      <c r="F246" s="131">
        <f t="shared" si="44"/>
        <v>1132</v>
      </c>
      <c r="G246" s="131"/>
      <c r="H246" s="248"/>
      <c r="I246" s="249"/>
      <c r="J246" s="252"/>
      <c r="K246" s="252"/>
      <c r="L246" s="465"/>
    </row>
    <row r="247" spans="1:12" s="69" customFormat="1" ht="17.25" customHeight="1">
      <c r="A247" s="187"/>
      <c r="B247" s="190" t="s">
        <v>396</v>
      </c>
      <c r="C247" s="54" t="s">
        <v>400</v>
      </c>
      <c r="D247" s="131">
        <v>4686</v>
      </c>
      <c r="E247" s="505">
        <f>D247/D656</f>
        <v>0.00010830348188760627</v>
      </c>
      <c r="F247" s="131">
        <f t="shared" si="44"/>
        <v>4686</v>
      </c>
      <c r="G247" s="131"/>
      <c r="H247" s="248"/>
      <c r="I247" s="249"/>
      <c r="J247" s="252"/>
      <c r="K247" s="252"/>
      <c r="L247" s="465"/>
    </row>
    <row r="248" spans="1:12" s="69" customFormat="1" ht="18.75" customHeight="1">
      <c r="A248" s="184" t="s">
        <v>479</v>
      </c>
      <c r="B248" s="180"/>
      <c r="C248" s="107" t="s">
        <v>478</v>
      </c>
      <c r="D248" s="246">
        <f>D249</f>
        <v>300505</v>
      </c>
      <c r="E248" s="581">
        <f>D248/D656</f>
        <v>0.0069453132361577295</v>
      </c>
      <c r="F248" s="246">
        <f aca="true" t="shared" si="45" ref="F248:L248">F249</f>
        <v>300505</v>
      </c>
      <c r="G248" s="246">
        <f t="shared" si="45"/>
        <v>0</v>
      </c>
      <c r="H248" s="246">
        <f t="shared" si="45"/>
        <v>0</v>
      </c>
      <c r="I248" s="246">
        <f t="shared" si="45"/>
        <v>300505</v>
      </c>
      <c r="J248" s="246">
        <f t="shared" si="45"/>
        <v>0</v>
      </c>
      <c r="K248" s="246">
        <f t="shared" si="45"/>
        <v>0</v>
      </c>
      <c r="L248" s="247">
        <f t="shared" si="45"/>
        <v>0</v>
      </c>
    </row>
    <row r="249" spans="1:12" s="69" customFormat="1" ht="18.75" customHeight="1">
      <c r="A249" s="187"/>
      <c r="B249" s="61" t="s">
        <v>274</v>
      </c>
      <c r="C249" s="54" t="s">
        <v>122</v>
      </c>
      <c r="D249" s="131">
        <v>300505</v>
      </c>
      <c r="E249" s="464">
        <f>D249/D656</f>
        <v>0.0069453132361577295</v>
      </c>
      <c r="F249" s="131">
        <f>D249</f>
        <v>300505</v>
      </c>
      <c r="G249" s="131">
        <v>0</v>
      </c>
      <c r="H249" s="248"/>
      <c r="I249" s="248">
        <f>F249</f>
        <v>300505</v>
      </c>
      <c r="J249" s="252"/>
      <c r="K249" s="252"/>
      <c r="L249" s="465"/>
    </row>
    <row r="250" spans="1:12" s="69" customFormat="1" ht="18.75" customHeight="1">
      <c r="A250" s="184" t="s">
        <v>276</v>
      </c>
      <c r="B250" s="180"/>
      <c r="C250" s="107" t="s">
        <v>277</v>
      </c>
      <c r="D250" s="246">
        <f>SUM(D251:D263)</f>
        <v>765601</v>
      </c>
      <c r="E250" s="581">
        <f>D250/D656</f>
        <v>0.017694676490958867</v>
      </c>
      <c r="F250" s="246">
        <f>SUM(F251:F263)</f>
        <v>765601</v>
      </c>
      <c r="G250" s="246">
        <f aca="true" t="shared" si="46" ref="G250:L250">SUM(G251:G263)</f>
        <v>440163</v>
      </c>
      <c r="H250" s="246">
        <f t="shared" si="46"/>
        <v>80022</v>
      </c>
      <c r="I250" s="246">
        <f t="shared" si="46"/>
        <v>199750</v>
      </c>
      <c r="J250" s="246">
        <f t="shared" si="46"/>
        <v>0</v>
      </c>
      <c r="K250" s="246">
        <f t="shared" si="46"/>
        <v>0</v>
      </c>
      <c r="L250" s="247">
        <f t="shared" si="46"/>
        <v>0</v>
      </c>
    </row>
    <row r="251" spans="1:12" s="69" customFormat="1" ht="18" customHeight="1">
      <c r="A251" s="267"/>
      <c r="B251" s="260" t="s">
        <v>274</v>
      </c>
      <c r="C251" s="54" t="s">
        <v>122</v>
      </c>
      <c r="D251" s="259">
        <v>199750</v>
      </c>
      <c r="E251" s="505">
        <f>D251/D656</f>
        <v>0.0046166497027420724</v>
      </c>
      <c r="F251" s="259">
        <f>D251</f>
        <v>199750</v>
      </c>
      <c r="G251" s="259"/>
      <c r="H251" s="259"/>
      <c r="I251" s="259">
        <f>F251</f>
        <v>199750</v>
      </c>
      <c r="J251" s="259"/>
      <c r="K251" s="259"/>
      <c r="L251" s="296"/>
    </row>
    <row r="252" spans="1:12" s="69" customFormat="1" ht="15" customHeight="1">
      <c r="A252" s="187"/>
      <c r="B252" s="61" t="s">
        <v>151</v>
      </c>
      <c r="C252" s="54" t="s">
        <v>152</v>
      </c>
      <c r="D252" s="131">
        <v>404717</v>
      </c>
      <c r="E252" s="505">
        <f>D252/D656</f>
        <v>0.009353875433014585</v>
      </c>
      <c r="F252" s="131">
        <f>D252</f>
        <v>404717</v>
      </c>
      <c r="G252" s="131">
        <f>F252</f>
        <v>404717</v>
      </c>
      <c r="H252" s="248"/>
      <c r="I252" s="249">
        <v>0</v>
      </c>
      <c r="J252" s="252"/>
      <c r="K252" s="252"/>
      <c r="L252" s="465"/>
    </row>
    <row r="253" spans="1:12" s="69" customFormat="1" ht="17.25" customHeight="1">
      <c r="A253" s="187"/>
      <c r="B253" s="61" t="s">
        <v>155</v>
      </c>
      <c r="C253" s="54" t="s">
        <v>156</v>
      </c>
      <c r="D253" s="131">
        <v>35446</v>
      </c>
      <c r="E253" s="505">
        <f>D253/D656</f>
        <v>0.0008192328679018549</v>
      </c>
      <c r="F253" s="131">
        <f aca="true" t="shared" si="47" ref="F253:F263">D253</f>
        <v>35446</v>
      </c>
      <c r="G253" s="131">
        <f>F253</f>
        <v>35446</v>
      </c>
      <c r="H253" s="248"/>
      <c r="I253" s="249">
        <v>0</v>
      </c>
      <c r="J253" s="252"/>
      <c r="K253" s="252"/>
      <c r="L253" s="465"/>
    </row>
    <row r="254" spans="1:12" s="69" customFormat="1" ht="15.75" customHeight="1">
      <c r="A254" s="187"/>
      <c r="B254" s="190" t="s">
        <v>204</v>
      </c>
      <c r="C254" s="54" t="s">
        <v>183</v>
      </c>
      <c r="D254" s="131">
        <v>69238</v>
      </c>
      <c r="E254" s="505">
        <f>D254/D656</f>
        <v>0.0016002382584152973</v>
      </c>
      <c r="F254" s="131">
        <f t="shared" si="47"/>
        <v>69238</v>
      </c>
      <c r="G254" s="131">
        <v>0</v>
      </c>
      <c r="H254" s="248">
        <f>F254</f>
        <v>69238</v>
      </c>
      <c r="I254" s="249">
        <v>0</v>
      </c>
      <c r="J254" s="252"/>
      <c r="K254" s="252"/>
      <c r="L254" s="465"/>
    </row>
    <row r="255" spans="1:12" s="69" customFormat="1" ht="14.25" customHeight="1">
      <c r="A255" s="187"/>
      <c r="B255" s="190" t="s">
        <v>157</v>
      </c>
      <c r="C255" s="54" t="s">
        <v>158</v>
      </c>
      <c r="D255" s="131">
        <v>10784</v>
      </c>
      <c r="E255" s="505">
        <f>D255/D656</f>
        <v>0.00024924130360135427</v>
      </c>
      <c r="F255" s="131">
        <f t="shared" si="47"/>
        <v>10784</v>
      </c>
      <c r="G255" s="131">
        <v>0</v>
      </c>
      <c r="H255" s="248">
        <f>F255</f>
        <v>10784</v>
      </c>
      <c r="I255" s="249">
        <v>0</v>
      </c>
      <c r="J255" s="252"/>
      <c r="K255" s="252"/>
      <c r="L255" s="465"/>
    </row>
    <row r="256" spans="1:12" s="69" customFormat="1" ht="14.25" customHeight="1">
      <c r="A256" s="187"/>
      <c r="B256" s="61" t="s">
        <v>159</v>
      </c>
      <c r="C256" s="55" t="s">
        <v>390</v>
      </c>
      <c r="D256" s="131">
        <v>9261</v>
      </c>
      <c r="E256" s="505">
        <f>D256/D656</f>
        <v>0.00021404151638094787</v>
      </c>
      <c r="F256" s="131">
        <f t="shared" si="47"/>
        <v>9261</v>
      </c>
      <c r="G256" s="131">
        <v>0</v>
      </c>
      <c r="H256" s="248"/>
      <c r="I256" s="249">
        <v>0</v>
      </c>
      <c r="J256" s="252"/>
      <c r="K256" s="252"/>
      <c r="L256" s="465"/>
    </row>
    <row r="257" spans="1:12" s="69" customFormat="1" ht="14.25" customHeight="1">
      <c r="A257" s="187"/>
      <c r="B257" s="61" t="s">
        <v>161</v>
      </c>
      <c r="C257" s="55" t="s">
        <v>238</v>
      </c>
      <c r="D257" s="131">
        <v>2760</v>
      </c>
      <c r="E257" s="505">
        <f>D257/D656</f>
        <v>6.378950277631099E-05</v>
      </c>
      <c r="F257" s="131">
        <f t="shared" si="47"/>
        <v>2760</v>
      </c>
      <c r="G257" s="131">
        <v>0</v>
      </c>
      <c r="H257" s="248"/>
      <c r="I257" s="249">
        <v>0</v>
      </c>
      <c r="J257" s="252"/>
      <c r="K257" s="252"/>
      <c r="L257" s="465"/>
    </row>
    <row r="258" spans="1:12" s="69" customFormat="1" ht="14.25" customHeight="1">
      <c r="A258" s="187"/>
      <c r="B258" s="61" t="s">
        <v>224</v>
      </c>
      <c r="C258" s="54" t="s">
        <v>225</v>
      </c>
      <c r="D258" s="131">
        <v>1500</v>
      </c>
      <c r="E258" s="505">
        <f>D258/D656</f>
        <v>3.46682080306038E-05</v>
      </c>
      <c r="F258" s="131">
        <f t="shared" si="47"/>
        <v>1500</v>
      </c>
      <c r="G258" s="131"/>
      <c r="H258" s="248"/>
      <c r="I258" s="249"/>
      <c r="J258" s="252"/>
      <c r="K258" s="252"/>
      <c r="L258" s="465"/>
    </row>
    <row r="259" spans="1:12" s="69" customFormat="1" ht="15" customHeight="1">
      <c r="A259" s="187"/>
      <c r="B259" s="61" t="s">
        <v>165</v>
      </c>
      <c r="C259" s="55" t="s">
        <v>240</v>
      </c>
      <c r="D259" s="131">
        <v>2367</v>
      </c>
      <c r="E259" s="505">
        <f>D259/D656</f>
        <v>5.47064322722928E-05</v>
      </c>
      <c r="F259" s="131">
        <f t="shared" si="47"/>
        <v>2367</v>
      </c>
      <c r="G259" s="131">
        <v>0</v>
      </c>
      <c r="H259" s="248"/>
      <c r="I259" s="249">
        <v>0</v>
      </c>
      <c r="J259" s="252"/>
      <c r="K259" s="252"/>
      <c r="L259" s="465"/>
    </row>
    <row r="260" spans="1:12" s="69" customFormat="1" ht="15" customHeight="1">
      <c r="A260" s="187"/>
      <c r="B260" s="61" t="s">
        <v>695</v>
      </c>
      <c r="C260" s="55" t="s">
        <v>696</v>
      </c>
      <c r="D260" s="131">
        <v>515</v>
      </c>
      <c r="E260" s="505">
        <f>D260/D656</f>
        <v>1.1902751423840638E-05</v>
      </c>
      <c r="F260" s="131">
        <f t="shared" si="47"/>
        <v>515</v>
      </c>
      <c r="G260" s="131"/>
      <c r="H260" s="248"/>
      <c r="I260" s="249"/>
      <c r="J260" s="252"/>
      <c r="K260" s="252"/>
      <c r="L260" s="465"/>
    </row>
    <row r="261" spans="1:12" s="69" customFormat="1" ht="15" customHeight="1">
      <c r="A261" s="187"/>
      <c r="B261" s="61" t="s">
        <v>393</v>
      </c>
      <c r="C261" s="54" t="s">
        <v>397</v>
      </c>
      <c r="D261" s="131">
        <v>669</v>
      </c>
      <c r="E261" s="505">
        <f>D261/D656</f>
        <v>1.5462020781649295E-05</v>
      </c>
      <c r="F261" s="131">
        <f t="shared" si="47"/>
        <v>669</v>
      </c>
      <c r="G261" s="131"/>
      <c r="H261" s="248"/>
      <c r="I261" s="249"/>
      <c r="J261" s="252"/>
      <c r="K261" s="252"/>
      <c r="L261" s="465"/>
    </row>
    <row r="262" spans="1:12" s="69" customFormat="1" ht="14.25" customHeight="1">
      <c r="A262" s="187"/>
      <c r="B262" s="61" t="s">
        <v>171</v>
      </c>
      <c r="C262" s="55" t="s">
        <v>172</v>
      </c>
      <c r="D262" s="131">
        <v>26594</v>
      </c>
      <c r="E262" s="505">
        <f>D262/D656</f>
        <v>0.0006146442162439183</v>
      </c>
      <c r="F262" s="131">
        <f t="shared" si="47"/>
        <v>26594</v>
      </c>
      <c r="G262" s="131">
        <v>0</v>
      </c>
      <c r="H262" s="248"/>
      <c r="I262" s="249">
        <v>0</v>
      </c>
      <c r="J262" s="252"/>
      <c r="K262" s="252"/>
      <c r="L262" s="465"/>
    </row>
    <row r="263" spans="1:12" s="69" customFormat="1" ht="15" customHeight="1">
      <c r="A263" s="187"/>
      <c r="B263" s="61" t="s">
        <v>395</v>
      </c>
      <c r="C263" s="54" t="s">
        <v>399</v>
      </c>
      <c r="D263" s="131">
        <v>2000</v>
      </c>
      <c r="E263" s="505">
        <f>D263/D656</f>
        <v>4.62242773741384E-05</v>
      </c>
      <c r="F263" s="131">
        <f t="shared" si="47"/>
        <v>2000</v>
      </c>
      <c r="G263" s="131"/>
      <c r="H263" s="248"/>
      <c r="I263" s="249"/>
      <c r="J263" s="252"/>
      <c r="K263" s="252"/>
      <c r="L263" s="465"/>
    </row>
    <row r="264" spans="1:12" s="69" customFormat="1" ht="15" customHeight="1">
      <c r="A264" s="184" t="s">
        <v>279</v>
      </c>
      <c r="B264" s="185"/>
      <c r="C264" s="106" t="s">
        <v>280</v>
      </c>
      <c r="D264" s="246">
        <f>SUM(D265:D286)</f>
        <v>2504848</v>
      </c>
      <c r="E264" s="581">
        <f>D264/D656</f>
        <v>0.05789239436602791</v>
      </c>
      <c r="F264" s="246">
        <f>SUM(F265:F286)</f>
        <v>2504848</v>
      </c>
      <c r="G264" s="246">
        <f aca="true" t="shared" si="48" ref="G264:L264">SUM(G265:G286)</f>
        <v>1564856</v>
      </c>
      <c r="H264" s="246">
        <f t="shared" si="48"/>
        <v>276423</v>
      </c>
      <c r="I264" s="246">
        <f t="shared" si="48"/>
        <v>302035</v>
      </c>
      <c r="J264" s="246">
        <f t="shared" si="48"/>
        <v>0</v>
      </c>
      <c r="K264" s="246">
        <f t="shared" si="48"/>
        <v>0</v>
      </c>
      <c r="L264" s="247">
        <f t="shared" si="48"/>
        <v>0</v>
      </c>
    </row>
    <row r="265" spans="1:12" s="69" customFormat="1" ht="15.75" customHeight="1">
      <c r="A265" s="267"/>
      <c r="B265" s="260" t="s">
        <v>274</v>
      </c>
      <c r="C265" s="54" t="s">
        <v>122</v>
      </c>
      <c r="D265" s="259">
        <v>302035</v>
      </c>
      <c r="E265" s="505">
        <f>D265/D656</f>
        <v>0.006980674808348946</v>
      </c>
      <c r="F265" s="259">
        <f>D265</f>
        <v>302035</v>
      </c>
      <c r="G265" s="259"/>
      <c r="H265" s="259"/>
      <c r="I265" s="259">
        <f>F265</f>
        <v>302035</v>
      </c>
      <c r="J265" s="259"/>
      <c r="K265" s="259"/>
      <c r="L265" s="296"/>
    </row>
    <row r="266" spans="1:12" s="115" customFormat="1" ht="14.25" customHeight="1">
      <c r="A266" s="181"/>
      <c r="B266" s="61" t="s">
        <v>802</v>
      </c>
      <c r="C266" s="108" t="s">
        <v>281</v>
      </c>
      <c r="D266" s="253">
        <v>4100</v>
      </c>
      <c r="E266" s="505">
        <f>D266/D656</f>
        <v>9.475976861698372E-05</v>
      </c>
      <c r="F266" s="253">
        <f>D266</f>
        <v>4100</v>
      </c>
      <c r="G266" s="253"/>
      <c r="H266" s="248"/>
      <c r="I266" s="249"/>
      <c r="J266" s="252"/>
      <c r="K266" s="252"/>
      <c r="L266" s="465"/>
    </row>
    <row r="267" spans="1:12" s="69" customFormat="1" ht="15" customHeight="1">
      <c r="A267" s="181"/>
      <c r="B267" s="61" t="s">
        <v>151</v>
      </c>
      <c r="C267" s="54" t="s">
        <v>456</v>
      </c>
      <c r="D267" s="131">
        <v>1448441</v>
      </c>
      <c r="E267" s="505">
        <f>D267/D656</f>
        <v>0.033476569272037196</v>
      </c>
      <c r="F267" s="253">
        <f aca="true" t="shared" si="49" ref="F267:F286">D267</f>
        <v>1448441</v>
      </c>
      <c r="G267" s="131">
        <f>F267</f>
        <v>1448441</v>
      </c>
      <c r="H267" s="248"/>
      <c r="I267" s="249"/>
      <c r="J267" s="252"/>
      <c r="K267" s="252"/>
      <c r="L267" s="465"/>
    </row>
    <row r="268" spans="1:12" s="69" customFormat="1" ht="14.25" customHeight="1">
      <c r="A268" s="181"/>
      <c r="B268" s="61" t="s">
        <v>155</v>
      </c>
      <c r="C268" s="54" t="s">
        <v>156</v>
      </c>
      <c r="D268" s="131">
        <v>115265</v>
      </c>
      <c r="E268" s="505">
        <f>D268/D656</f>
        <v>0.0026640206657650312</v>
      </c>
      <c r="F268" s="253">
        <f t="shared" si="49"/>
        <v>115265</v>
      </c>
      <c r="G268" s="131">
        <f>F268</f>
        <v>115265</v>
      </c>
      <c r="H268" s="248"/>
      <c r="I268" s="249"/>
      <c r="J268" s="252"/>
      <c r="K268" s="252"/>
      <c r="L268" s="465"/>
    </row>
    <row r="269" spans="1:12" s="69" customFormat="1" ht="15" customHeight="1">
      <c r="A269" s="181"/>
      <c r="B269" s="190" t="s">
        <v>204</v>
      </c>
      <c r="C269" s="54" t="s">
        <v>218</v>
      </c>
      <c r="D269" s="131">
        <v>238112</v>
      </c>
      <c r="E269" s="505">
        <f>D269/D656</f>
        <v>0.005503277567055422</v>
      </c>
      <c r="F269" s="253">
        <f t="shared" si="49"/>
        <v>238112</v>
      </c>
      <c r="G269" s="131"/>
      <c r="H269" s="248">
        <f>F269</f>
        <v>238112</v>
      </c>
      <c r="I269" s="249"/>
      <c r="J269" s="252"/>
      <c r="K269" s="252"/>
      <c r="L269" s="465"/>
    </row>
    <row r="270" spans="1:12" s="69" customFormat="1" ht="16.5" customHeight="1">
      <c r="A270" s="181"/>
      <c r="B270" s="190" t="s">
        <v>157</v>
      </c>
      <c r="C270" s="54" t="s">
        <v>158</v>
      </c>
      <c r="D270" s="131">
        <v>38311</v>
      </c>
      <c r="E270" s="505">
        <f>D270/D656</f>
        <v>0.0008854491452403081</v>
      </c>
      <c r="F270" s="253">
        <f t="shared" si="49"/>
        <v>38311</v>
      </c>
      <c r="G270" s="131"/>
      <c r="H270" s="248">
        <f>F270</f>
        <v>38311</v>
      </c>
      <c r="I270" s="249"/>
      <c r="J270" s="252"/>
      <c r="K270" s="252"/>
      <c r="L270" s="465"/>
    </row>
    <row r="271" spans="1:12" s="69" customFormat="1" ht="15.75" customHeight="1">
      <c r="A271" s="181"/>
      <c r="B271" s="61" t="s">
        <v>282</v>
      </c>
      <c r="C271" s="55" t="s">
        <v>391</v>
      </c>
      <c r="D271" s="131">
        <v>14250</v>
      </c>
      <c r="E271" s="505">
        <f>D271/D656</f>
        <v>0.0003293479762907361</v>
      </c>
      <c r="F271" s="253">
        <f t="shared" si="49"/>
        <v>14250</v>
      </c>
      <c r="G271" s="131"/>
      <c r="H271" s="248"/>
      <c r="I271" s="249"/>
      <c r="J271" s="252"/>
      <c r="K271" s="252"/>
      <c r="L271" s="465"/>
    </row>
    <row r="272" spans="1:12" s="69" customFormat="1" ht="15" customHeight="1">
      <c r="A272" s="181"/>
      <c r="B272" s="60">
        <v>4170</v>
      </c>
      <c r="C272" s="585" t="s">
        <v>694</v>
      </c>
      <c r="D272" s="131">
        <v>1150</v>
      </c>
      <c r="E272" s="505">
        <f>D272/D656</f>
        <v>2.657895949012958E-05</v>
      </c>
      <c r="F272" s="253">
        <f t="shared" si="49"/>
        <v>1150</v>
      </c>
      <c r="G272" s="131">
        <f>F272</f>
        <v>1150</v>
      </c>
      <c r="H272" s="248"/>
      <c r="I272" s="249"/>
      <c r="J272" s="252"/>
      <c r="K272" s="252"/>
      <c r="L272" s="465"/>
    </row>
    <row r="273" spans="1:12" s="69" customFormat="1" ht="15" customHeight="1">
      <c r="A273" s="181"/>
      <c r="B273" s="586">
        <v>4210</v>
      </c>
      <c r="C273" s="55" t="s">
        <v>160</v>
      </c>
      <c r="D273" s="131">
        <v>122520</v>
      </c>
      <c r="E273" s="505">
        <f>D273/D656</f>
        <v>0.0028316992319397183</v>
      </c>
      <c r="F273" s="253">
        <f t="shared" si="49"/>
        <v>122520</v>
      </c>
      <c r="G273" s="131"/>
      <c r="H273" s="248"/>
      <c r="I273" s="249"/>
      <c r="J273" s="252"/>
      <c r="K273" s="252"/>
      <c r="L273" s="465"/>
    </row>
    <row r="274" spans="1:12" s="69" customFormat="1" ht="15" customHeight="1">
      <c r="A274" s="181"/>
      <c r="B274" s="60">
        <v>4240</v>
      </c>
      <c r="C274" s="55" t="s">
        <v>392</v>
      </c>
      <c r="D274" s="131">
        <v>10000</v>
      </c>
      <c r="E274" s="505">
        <f>D274/D656</f>
        <v>0.000231121386870692</v>
      </c>
      <c r="F274" s="253">
        <f t="shared" si="49"/>
        <v>10000</v>
      </c>
      <c r="G274" s="131"/>
      <c r="H274" s="248"/>
      <c r="I274" s="249"/>
      <c r="J274" s="252"/>
      <c r="K274" s="252"/>
      <c r="L274" s="465"/>
    </row>
    <row r="275" spans="1:12" s="69" customFormat="1" ht="15.75" customHeight="1">
      <c r="A275" s="181"/>
      <c r="B275" s="61" t="s">
        <v>161</v>
      </c>
      <c r="C275" s="55" t="s">
        <v>238</v>
      </c>
      <c r="D275" s="131">
        <v>55080</v>
      </c>
      <c r="E275" s="505">
        <f>D275/D656</f>
        <v>0.0012730165988837714</v>
      </c>
      <c r="F275" s="253">
        <f t="shared" si="49"/>
        <v>55080</v>
      </c>
      <c r="G275" s="131"/>
      <c r="H275" s="248"/>
      <c r="I275" s="249"/>
      <c r="J275" s="252"/>
      <c r="K275" s="252"/>
      <c r="L275" s="465"/>
    </row>
    <row r="276" spans="1:12" s="69" customFormat="1" ht="14.25" customHeight="1">
      <c r="A276" s="181"/>
      <c r="B276" s="61" t="s">
        <v>224</v>
      </c>
      <c r="C276" s="55" t="s">
        <v>225</v>
      </c>
      <c r="D276" s="131">
        <v>2500</v>
      </c>
      <c r="E276" s="505">
        <f>D276/D656</f>
        <v>5.7780346717673E-05</v>
      </c>
      <c r="F276" s="253">
        <f t="shared" si="49"/>
        <v>2500</v>
      </c>
      <c r="G276" s="131"/>
      <c r="H276" s="248"/>
      <c r="I276" s="249"/>
      <c r="J276" s="252"/>
      <c r="K276" s="252"/>
      <c r="L276" s="465"/>
    </row>
    <row r="277" spans="1:12" s="69" customFormat="1" ht="16.5" customHeight="1">
      <c r="A277" s="181"/>
      <c r="B277" s="61" t="s">
        <v>165</v>
      </c>
      <c r="C277" s="55" t="s">
        <v>240</v>
      </c>
      <c r="D277" s="131">
        <v>20600</v>
      </c>
      <c r="E277" s="505">
        <f>D277/D656</f>
        <v>0.00047611005695362554</v>
      </c>
      <c r="F277" s="253">
        <f t="shared" si="49"/>
        <v>20600</v>
      </c>
      <c r="G277" s="131"/>
      <c r="H277" s="248"/>
      <c r="I277" s="249"/>
      <c r="J277" s="252"/>
      <c r="K277" s="252"/>
      <c r="L277" s="465"/>
    </row>
    <row r="278" spans="1:12" s="69" customFormat="1" ht="16.5" customHeight="1">
      <c r="A278" s="181"/>
      <c r="B278" s="61" t="s">
        <v>695</v>
      </c>
      <c r="C278" s="55" t="s">
        <v>696</v>
      </c>
      <c r="D278" s="131">
        <v>3100</v>
      </c>
      <c r="E278" s="505">
        <f>D278/D656</f>
        <v>7.164762992991452E-05</v>
      </c>
      <c r="F278" s="253">
        <f t="shared" si="49"/>
        <v>3100</v>
      </c>
      <c r="G278" s="131"/>
      <c r="H278" s="248"/>
      <c r="I278" s="249"/>
      <c r="J278" s="252"/>
      <c r="K278" s="252"/>
      <c r="L278" s="465"/>
    </row>
    <row r="279" spans="1:12" s="69" customFormat="1" ht="16.5" customHeight="1">
      <c r="A279" s="181"/>
      <c r="B279" s="61" t="s">
        <v>393</v>
      </c>
      <c r="C279" s="54" t="s">
        <v>397</v>
      </c>
      <c r="D279" s="131">
        <v>5950</v>
      </c>
      <c r="E279" s="505">
        <f>D279/D656</f>
        <v>0.00013751722518806175</v>
      </c>
      <c r="F279" s="253">
        <f t="shared" si="49"/>
        <v>5950</v>
      </c>
      <c r="G279" s="131"/>
      <c r="H279" s="248"/>
      <c r="I279" s="249"/>
      <c r="J279" s="252"/>
      <c r="K279" s="252"/>
      <c r="L279" s="465"/>
    </row>
    <row r="280" spans="1:12" s="69" customFormat="1" ht="17.25" customHeight="1">
      <c r="A280" s="181"/>
      <c r="B280" s="61" t="s">
        <v>167</v>
      </c>
      <c r="C280" s="55" t="s">
        <v>168</v>
      </c>
      <c r="D280" s="131">
        <v>5200</v>
      </c>
      <c r="E280" s="505">
        <f>D280/D656</f>
        <v>0.00012018312117275984</v>
      </c>
      <c r="F280" s="253">
        <f t="shared" si="49"/>
        <v>5200</v>
      </c>
      <c r="G280" s="131"/>
      <c r="H280" s="248"/>
      <c r="I280" s="249"/>
      <c r="J280" s="252"/>
      <c r="K280" s="252"/>
      <c r="L280" s="465"/>
    </row>
    <row r="281" spans="1:12" s="69" customFormat="1" ht="16.5" customHeight="1">
      <c r="A281" s="181"/>
      <c r="B281" s="61" t="s">
        <v>171</v>
      </c>
      <c r="C281" s="55" t="s">
        <v>172</v>
      </c>
      <c r="D281" s="131">
        <v>98884</v>
      </c>
      <c r="E281" s="505">
        <f>D281/D656</f>
        <v>0.0022854207219321506</v>
      </c>
      <c r="F281" s="253">
        <f t="shared" si="49"/>
        <v>98884</v>
      </c>
      <c r="G281" s="131"/>
      <c r="H281" s="248"/>
      <c r="I281" s="249"/>
      <c r="J281" s="252"/>
      <c r="K281" s="252"/>
      <c r="L281" s="465"/>
    </row>
    <row r="282" spans="1:12" s="69" customFormat="1" ht="15.75" customHeight="1">
      <c r="A282" s="181"/>
      <c r="B282" s="61" t="s">
        <v>187</v>
      </c>
      <c r="C282" s="55" t="s">
        <v>188</v>
      </c>
      <c r="D282" s="131">
        <v>750</v>
      </c>
      <c r="E282" s="505">
        <f>D282/D656</f>
        <v>1.73341040153019E-05</v>
      </c>
      <c r="F282" s="253">
        <f t="shared" si="49"/>
        <v>750</v>
      </c>
      <c r="G282" s="131"/>
      <c r="H282" s="248"/>
      <c r="I282" s="249"/>
      <c r="J282" s="252"/>
      <c r="K282" s="252"/>
      <c r="L282" s="465"/>
    </row>
    <row r="283" spans="1:12" s="69" customFormat="1" ht="15" customHeight="1">
      <c r="A283" s="181"/>
      <c r="B283" s="61" t="s">
        <v>243</v>
      </c>
      <c r="C283" s="55" t="s">
        <v>410</v>
      </c>
      <c r="D283" s="131">
        <v>10000</v>
      </c>
      <c r="E283" s="505">
        <f>D283/D656</f>
        <v>0.000231121386870692</v>
      </c>
      <c r="F283" s="253">
        <f t="shared" si="49"/>
        <v>10000</v>
      </c>
      <c r="G283" s="131"/>
      <c r="H283" s="248"/>
      <c r="I283" s="249"/>
      <c r="J283" s="252"/>
      <c r="K283" s="252"/>
      <c r="L283" s="465"/>
    </row>
    <row r="284" spans="1:12" s="69" customFormat="1" ht="16.5" customHeight="1">
      <c r="A284" s="181"/>
      <c r="B284" s="61" t="s">
        <v>394</v>
      </c>
      <c r="C284" s="54" t="s">
        <v>817</v>
      </c>
      <c r="D284" s="131">
        <v>2100</v>
      </c>
      <c r="E284" s="505">
        <f>D284/D656</f>
        <v>4.853549124284532E-05</v>
      </c>
      <c r="F284" s="253">
        <f t="shared" si="49"/>
        <v>2100</v>
      </c>
      <c r="G284" s="131"/>
      <c r="H284" s="248"/>
      <c r="I284" s="249"/>
      <c r="J284" s="252"/>
      <c r="K284" s="252"/>
      <c r="L284" s="465"/>
    </row>
    <row r="285" spans="1:12" s="69" customFormat="1" ht="16.5" customHeight="1">
      <c r="A285" s="181"/>
      <c r="B285" s="61" t="s">
        <v>395</v>
      </c>
      <c r="C285" s="54" t="s">
        <v>399</v>
      </c>
      <c r="D285" s="131">
        <v>2400</v>
      </c>
      <c r="E285" s="505">
        <f>D285/D656</f>
        <v>5.546913284896608E-05</v>
      </c>
      <c r="F285" s="253">
        <f t="shared" si="49"/>
        <v>2400</v>
      </c>
      <c r="G285" s="131"/>
      <c r="H285" s="248"/>
      <c r="I285" s="249"/>
      <c r="J285" s="252"/>
      <c r="K285" s="252"/>
      <c r="L285" s="465"/>
    </row>
    <row r="286" spans="1:12" s="69" customFormat="1" ht="15" customHeight="1">
      <c r="A286" s="181"/>
      <c r="B286" s="61" t="s">
        <v>396</v>
      </c>
      <c r="C286" s="54" t="s">
        <v>400</v>
      </c>
      <c r="D286" s="131">
        <v>4100</v>
      </c>
      <c r="E286" s="505">
        <f>D286/D656</f>
        <v>9.475976861698372E-05</v>
      </c>
      <c r="F286" s="253">
        <f t="shared" si="49"/>
        <v>4100</v>
      </c>
      <c r="G286" s="131"/>
      <c r="H286" s="248"/>
      <c r="I286" s="249"/>
      <c r="J286" s="252"/>
      <c r="K286" s="252"/>
      <c r="L286" s="465"/>
    </row>
    <row r="287" spans="1:12" s="69" customFormat="1" ht="18.75" customHeight="1">
      <c r="A287" s="179" t="s">
        <v>784</v>
      </c>
      <c r="B287" s="116"/>
      <c r="C287" s="106" t="s">
        <v>785</v>
      </c>
      <c r="D287" s="246">
        <f>SUM(D288:D296)</f>
        <v>671559</v>
      </c>
      <c r="E287" s="581">
        <f>D287/D656</f>
        <v>0.015521164744549504</v>
      </c>
      <c r="F287" s="246">
        <f aca="true" t="shared" si="50" ref="F287:L287">SUM(F288:F296)</f>
        <v>671559</v>
      </c>
      <c r="G287" s="246">
        <f t="shared" si="50"/>
        <v>520554</v>
      </c>
      <c r="H287" s="246">
        <f t="shared" si="50"/>
        <v>88000</v>
      </c>
      <c r="I287" s="246">
        <f t="shared" si="50"/>
        <v>0</v>
      </c>
      <c r="J287" s="246">
        <f t="shared" si="50"/>
        <v>0</v>
      </c>
      <c r="K287" s="246">
        <f t="shared" si="50"/>
        <v>0</v>
      </c>
      <c r="L287" s="247">
        <f t="shared" si="50"/>
        <v>0</v>
      </c>
    </row>
    <row r="288" spans="1:12" s="69" customFormat="1" ht="16.5" customHeight="1">
      <c r="A288" s="181"/>
      <c r="B288" s="60">
        <v>4010</v>
      </c>
      <c r="C288" s="54" t="s">
        <v>456</v>
      </c>
      <c r="D288" s="131">
        <v>469565</v>
      </c>
      <c r="E288" s="464">
        <f>D288/D656</f>
        <v>0.010852651402593649</v>
      </c>
      <c r="F288" s="131">
        <f>D288</f>
        <v>469565</v>
      </c>
      <c r="G288" s="131">
        <f>F288</f>
        <v>469565</v>
      </c>
      <c r="H288" s="248"/>
      <c r="I288" s="249"/>
      <c r="J288" s="252"/>
      <c r="K288" s="252"/>
      <c r="L288" s="465"/>
    </row>
    <row r="289" spans="1:12" s="69" customFormat="1" ht="16.5" customHeight="1">
      <c r="A289" s="181"/>
      <c r="B289" s="60">
        <v>4040</v>
      </c>
      <c r="C289" s="54" t="s">
        <v>156</v>
      </c>
      <c r="D289" s="131">
        <v>50989</v>
      </c>
      <c r="E289" s="464">
        <f>D289/D656</f>
        <v>0.0011784648395149714</v>
      </c>
      <c r="F289" s="131">
        <f aca="true" t="shared" si="51" ref="F289:F296">D289</f>
        <v>50989</v>
      </c>
      <c r="G289" s="131">
        <f>F289</f>
        <v>50989</v>
      </c>
      <c r="H289" s="248"/>
      <c r="I289" s="249"/>
      <c r="J289" s="252"/>
      <c r="K289" s="252"/>
      <c r="L289" s="465"/>
    </row>
    <row r="290" spans="1:12" s="69" customFormat="1" ht="13.5" customHeight="1">
      <c r="A290" s="181"/>
      <c r="B290" s="60">
        <v>4110</v>
      </c>
      <c r="C290" s="54" t="s">
        <v>218</v>
      </c>
      <c r="D290" s="131">
        <v>75962</v>
      </c>
      <c r="E290" s="464">
        <f>D290/D656</f>
        <v>0.0017556442789471505</v>
      </c>
      <c r="F290" s="131">
        <f t="shared" si="51"/>
        <v>75962</v>
      </c>
      <c r="G290" s="131"/>
      <c r="H290" s="248">
        <f>F290</f>
        <v>75962</v>
      </c>
      <c r="I290" s="249"/>
      <c r="J290" s="252"/>
      <c r="K290" s="252"/>
      <c r="L290" s="465"/>
    </row>
    <row r="291" spans="1:12" s="69" customFormat="1" ht="13.5" customHeight="1">
      <c r="A291" s="181"/>
      <c r="B291" s="60">
        <v>4120</v>
      </c>
      <c r="C291" s="54" t="s">
        <v>158</v>
      </c>
      <c r="D291" s="131">
        <v>12038</v>
      </c>
      <c r="E291" s="464">
        <f>D291/D656</f>
        <v>0.000278223925514939</v>
      </c>
      <c r="F291" s="131">
        <f t="shared" si="51"/>
        <v>12038</v>
      </c>
      <c r="G291" s="131"/>
      <c r="H291" s="248">
        <f>F291</f>
        <v>12038</v>
      </c>
      <c r="I291" s="249"/>
      <c r="J291" s="252"/>
      <c r="K291" s="252"/>
      <c r="L291" s="465"/>
    </row>
    <row r="292" spans="1:12" s="69" customFormat="1" ht="13.5" customHeight="1">
      <c r="A292" s="181"/>
      <c r="B292" s="60">
        <v>4210</v>
      </c>
      <c r="C292" s="55" t="s">
        <v>186</v>
      </c>
      <c r="D292" s="131">
        <v>8200</v>
      </c>
      <c r="E292" s="464">
        <f>D292/D656</f>
        <v>0.00018951953723396744</v>
      </c>
      <c r="F292" s="131">
        <f t="shared" si="51"/>
        <v>8200</v>
      </c>
      <c r="G292" s="131"/>
      <c r="H292" s="248"/>
      <c r="I292" s="249"/>
      <c r="J292" s="252"/>
      <c r="K292" s="252"/>
      <c r="L292" s="465"/>
    </row>
    <row r="293" spans="1:12" s="69" customFormat="1" ht="13.5" customHeight="1">
      <c r="A293" s="181"/>
      <c r="B293" s="60">
        <v>4260</v>
      </c>
      <c r="C293" s="55" t="s">
        <v>238</v>
      </c>
      <c r="D293" s="131">
        <v>18000</v>
      </c>
      <c r="E293" s="464">
        <f>D293/D656</f>
        <v>0.0004160184963672456</v>
      </c>
      <c r="F293" s="131">
        <f t="shared" si="51"/>
        <v>18000</v>
      </c>
      <c r="G293" s="131"/>
      <c r="H293" s="248"/>
      <c r="I293" s="249"/>
      <c r="J293" s="252"/>
      <c r="K293" s="252"/>
      <c r="L293" s="465"/>
    </row>
    <row r="294" spans="1:12" s="69" customFormat="1" ht="13.5" customHeight="1">
      <c r="A294" s="181"/>
      <c r="B294" s="60">
        <v>4300</v>
      </c>
      <c r="C294" s="55" t="s">
        <v>166</v>
      </c>
      <c r="D294" s="131">
        <v>2675</v>
      </c>
      <c r="E294" s="464">
        <f>D294/D656</f>
        <v>6.182497098791011E-05</v>
      </c>
      <c r="F294" s="131">
        <f t="shared" si="51"/>
        <v>2675</v>
      </c>
      <c r="G294" s="131"/>
      <c r="H294" s="248"/>
      <c r="I294" s="249"/>
      <c r="J294" s="252"/>
      <c r="K294" s="252"/>
      <c r="L294" s="465"/>
    </row>
    <row r="295" spans="1:12" s="69" customFormat="1" ht="13.5" customHeight="1">
      <c r="A295" s="181"/>
      <c r="B295" s="60">
        <v>4370</v>
      </c>
      <c r="C295" s="54" t="s">
        <v>397</v>
      </c>
      <c r="D295" s="131">
        <v>1800</v>
      </c>
      <c r="E295" s="464">
        <f>D295/D656</f>
        <v>4.160184963672456E-05</v>
      </c>
      <c r="F295" s="131">
        <f t="shared" si="51"/>
        <v>1800</v>
      </c>
      <c r="G295" s="131"/>
      <c r="H295" s="248"/>
      <c r="I295" s="249"/>
      <c r="J295" s="252"/>
      <c r="K295" s="252"/>
      <c r="L295" s="465"/>
    </row>
    <row r="296" spans="1:12" s="69" customFormat="1" ht="13.5" customHeight="1">
      <c r="A296" s="181"/>
      <c r="B296" s="60">
        <v>4440</v>
      </c>
      <c r="C296" s="55" t="s">
        <v>172</v>
      </c>
      <c r="D296" s="131">
        <v>32330</v>
      </c>
      <c r="E296" s="464">
        <f>D296/D656</f>
        <v>0.0007472154437529472</v>
      </c>
      <c r="F296" s="131">
        <f t="shared" si="51"/>
        <v>32330</v>
      </c>
      <c r="G296" s="131"/>
      <c r="H296" s="248"/>
      <c r="I296" s="249"/>
      <c r="J296" s="252"/>
      <c r="K296" s="252"/>
      <c r="L296" s="465"/>
    </row>
    <row r="297" spans="1:12" s="69" customFormat="1" ht="18.75" customHeight="1">
      <c r="A297" s="179" t="s">
        <v>311</v>
      </c>
      <c r="B297" s="180"/>
      <c r="C297" s="106" t="s">
        <v>312</v>
      </c>
      <c r="D297" s="246">
        <f>SUM(D298:D321)</f>
        <v>5923794</v>
      </c>
      <c r="E297" s="581">
        <f>D297/D656</f>
        <v>0.1369115484816284</v>
      </c>
      <c r="F297" s="246">
        <f>SUM(F298:F321)</f>
        <v>5923794</v>
      </c>
      <c r="G297" s="246">
        <f aca="true" t="shared" si="52" ref="G297:L297">SUM(G298:G321)</f>
        <v>3814483</v>
      </c>
      <c r="H297" s="246">
        <f t="shared" si="52"/>
        <v>662347</v>
      </c>
      <c r="I297" s="246">
        <f t="shared" si="52"/>
        <v>165717</v>
      </c>
      <c r="J297" s="246">
        <f t="shared" si="52"/>
        <v>0</v>
      </c>
      <c r="K297" s="246">
        <f t="shared" si="52"/>
        <v>0</v>
      </c>
      <c r="L297" s="247">
        <f t="shared" si="52"/>
        <v>0</v>
      </c>
    </row>
    <row r="298" spans="1:12" s="69" customFormat="1" ht="18.75" customHeight="1">
      <c r="A298" s="480"/>
      <c r="B298" s="260" t="s">
        <v>274</v>
      </c>
      <c r="C298" s="54" t="s">
        <v>315</v>
      </c>
      <c r="D298" s="259">
        <v>165717</v>
      </c>
      <c r="E298" s="505">
        <f>D298/D656</f>
        <v>0.0038300742868050464</v>
      </c>
      <c r="F298" s="259">
        <f>D298</f>
        <v>165717</v>
      </c>
      <c r="G298" s="259"/>
      <c r="H298" s="259"/>
      <c r="I298" s="259">
        <f>F298</f>
        <v>165717</v>
      </c>
      <c r="J298" s="259"/>
      <c r="K298" s="259"/>
      <c r="L298" s="296"/>
    </row>
    <row r="299" spans="1:12" s="69" customFormat="1" ht="18" customHeight="1">
      <c r="A299" s="181"/>
      <c r="B299" s="61" t="s">
        <v>802</v>
      </c>
      <c r="C299" s="54" t="s">
        <v>313</v>
      </c>
      <c r="D299" s="131">
        <v>500</v>
      </c>
      <c r="E299" s="505">
        <f>D299/D656</f>
        <v>1.15560693435346E-05</v>
      </c>
      <c r="F299" s="131">
        <f>D299</f>
        <v>500</v>
      </c>
      <c r="G299" s="131"/>
      <c r="H299" s="248"/>
      <c r="I299" s="249"/>
      <c r="J299" s="252"/>
      <c r="K299" s="252"/>
      <c r="L299" s="465"/>
    </row>
    <row r="300" spans="1:12" s="69" customFormat="1" ht="15.75" customHeight="1">
      <c r="A300" s="181"/>
      <c r="B300" s="61" t="s">
        <v>151</v>
      </c>
      <c r="C300" s="54" t="s">
        <v>456</v>
      </c>
      <c r="D300" s="131">
        <v>3539979</v>
      </c>
      <c r="E300" s="505">
        <f>D300/D656</f>
        <v>0.08181648559731254</v>
      </c>
      <c r="F300" s="131">
        <f aca="true" t="shared" si="53" ref="F300:F321">D300</f>
        <v>3539979</v>
      </c>
      <c r="G300" s="131">
        <f>F300</f>
        <v>3539979</v>
      </c>
      <c r="H300" s="248"/>
      <c r="I300" s="249"/>
      <c r="J300" s="252"/>
      <c r="K300" s="252"/>
      <c r="L300" s="465"/>
    </row>
    <row r="301" spans="1:12" s="69" customFormat="1" ht="15" customHeight="1">
      <c r="A301" s="181"/>
      <c r="B301" s="61" t="s">
        <v>155</v>
      </c>
      <c r="C301" s="54" t="s">
        <v>156</v>
      </c>
      <c r="D301" s="131">
        <v>264504</v>
      </c>
      <c r="E301" s="505">
        <f>D301/D656</f>
        <v>0.006113253131284552</v>
      </c>
      <c r="F301" s="131">
        <f t="shared" si="53"/>
        <v>264504</v>
      </c>
      <c r="G301" s="131">
        <f>F301</f>
        <v>264504</v>
      </c>
      <c r="H301" s="248"/>
      <c r="I301" s="249"/>
      <c r="J301" s="252"/>
      <c r="K301" s="252"/>
      <c r="L301" s="465"/>
    </row>
    <row r="302" spans="1:12" s="69" customFormat="1" ht="12.75" customHeight="1">
      <c r="A302" s="181"/>
      <c r="B302" s="190" t="s">
        <v>204</v>
      </c>
      <c r="C302" s="54" t="s">
        <v>218</v>
      </c>
      <c r="D302" s="131">
        <v>571741</v>
      </c>
      <c r="E302" s="505">
        <f>D302/D656</f>
        <v>0.013214157285083631</v>
      </c>
      <c r="F302" s="131">
        <f t="shared" si="53"/>
        <v>571741</v>
      </c>
      <c r="G302" s="131"/>
      <c r="H302" s="248">
        <f>F302</f>
        <v>571741</v>
      </c>
      <c r="I302" s="249"/>
      <c r="J302" s="252"/>
      <c r="K302" s="252"/>
      <c r="L302" s="465"/>
    </row>
    <row r="303" spans="1:12" s="69" customFormat="1" ht="15" customHeight="1">
      <c r="A303" s="181"/>
      <c r="B303" s="190" t="s">
        <v>157</v>
      </c>
      <c r="C303" s="54" t="s">
        <v>158</v>
      </c>
      <c r="D303" s="131">
        <v>90606</v>
      </c>
      <c r="E303" s="505">
        <f>D303/D656</f>
        <v>0.002094098437880592</v>
      </c>
      <c r="F303" s="131">
        <f t="shared" si="53"/>
        <v>90606</v>
      </c>
      <c r="G303" s="131"/>
      <c r="H303" s="248">
        <f>F303</f>
        <v>90606</v>
      </c>
      <c r="I303" s="249"/>
      <c r="J303" s="252"/>
      <c r="K303" s="252"/>
      <c r="L303" s="465"/>
    </row>
    <row r="304" spans="1:12" s="69" customFormat="1" ht="14.25" customHeight="1">
      <c r="A304" s="181"/>
      <c r="B304" s="61" t="s">
        <v>282</v>
      </c>
      <c r="C304" s="54" t="s">
        <v>314</v>
      </c>
      <c r="D304" s="131">
        <v>6000</v>
      </c>
      <c r="E304" s="505">
        <f>D304/D656</f>
        <v>0.0001386728321224152</v>
      </c>
      <c r="F304" s="131">
        <f t="shared" si="53"/>
        <v>6000</v>
      </c>
      <c r="G304" s="131"/>
      <c r="H304" s="248"/>
      <c r="I304" s="249"/>
      <c r="J304" s="252"/>
      <c r="K304" s="252"/>
      <c r="L304" s="465"/>
    </row>
    <row r="305" spans="1:12" s="69" customFormat="1" ht="14.25" customHeight="1">
      <c r="A305" s="181"/>
      <c r="B305" s="61" t="s">
        <v>693</v>
      </c>
      <c r="C305" s="54" t="s">
        <v>694</v>
      </c>
      <c r="D305" s="131">
        <v>10000</v>
      </c>
      <c r="E305" s="505">
        <f>D305/D656</f>
        <v>0.000231121386870692</v>
      </c>
      <c r="F305" s="131">
        <f t="shared" si="53"/>
        <v>10000</v>
      </c>
      <c r="G305" s="131">
        <f>F305</f>
        <v>10000</v>
      </c>
      <c r="H305" s="248"/>
      <c r="I305" s="249"/>
      <c r="J305" s="252"/>
      <c r="K305" s="252"/>
      <c r="L305" s="465"/>
    </row>
    <row r="306" spans="1:12" s="69" customFormat="1" ht="15" customHeight="1">
      <c r="A306" s="181"/>
      <c r="B306" s="61" t="s">
        <v>159</v>
      </c>
      <c r="C306" s="55" t="s">
        <v>186</v>
      </c>
      <c r="D306" s="131">
        <v>457373</v>
      </c>
      <c r="E306" s="505">
        <f>D306/D656</f>
        <v>0.010570868207720902</v>
      </c>
      <c r="F306" s="131">
        <f t="shared" si="53"/>
        <v>457373</v>
      </c>
      <c r="G306" s="131"/>
      <c r="H306" s="248"/>
      <c r="I306" s="249"/>
      <c r="J306" s="252"/>
      <c r="K306" s="252"/>
      <c r="L306" s="465"/>
    </row>
    <row r="307" spans="1:12" s="69" customFormat="1" ht="15" customHeight="1">
      <c r="A307" s="181"/>
      <c r="B307" s="61" t="s">
        <v>272</v>
      </c>
      <c r="C307" s="54" t="s">
        <v>392</v>
      </c>
      <c r="D307" s="131">
        <v>11485</v>
      </c>
      <c r="E307" s="505">
        <f>D307/D656</f>
        <v>0.00026544291282098976</v>
      </c>
      <c r="F307" s="131">
        <f t="shared" si="53"/>
        <v>11485</v>
      </c>
      <c r="G307" s="131"/>
      <c r="H307" s="248"/>
      <c r="I307" s="249"/>
      <c r="J307" s="252"/>
      <c r="K307" s="252"/>
      <c r="L307" s="465"/>
    </row>
    <row r="308" spans="1:12" s="69" customFormat="1" ht="14.25" customHeight="1">
      <c r="A308" s="181"/>
      <c r="B308" s="61" t="s">
        <v>161</v>
      </c>
      <c r="C308" s="55" t="s">
        <v>238</v>
      </c>
      <c r="D308" s="131">
        <v>402180</v>
      </c>
      <c r="E308" s="505">
        <f>D308/D656</f>
        <v>0.009295239937165491</v>
      </c>
      <c r="F308" s="131">
        <f t="shared" si="53"/>
        <v>402180</v>
      </c>
      <c r="G308" s="131"/>
      <c r="H308" s="248"/>
      <c r="I308" s="249"/>
      <c r="J308" s="252"/>
      <c r="K308" s="252"/>
      <c r="L308" s="465"/>
    </row>
    <row r="309" spans="1:12" s="69" customFormat="1" ht="14.25" customHeight="1">
      <c r="A309" s="181"/>
      <c r="B309" s="61" t="s">
        <v>224</v>
      </c>
      <c r="C309" s="55" t="s">
        <v>225</v>
      </c>
      <c r="D309" s="131">
        <v>18000</v>
      </c>
      <c r="E309" s="505">
        <f>D309/D656</f>
        <v>0.0004160184963672456</v>
      </c>
      <c r="F309" s="131">
        <f t="shared" si="53"/>
        <v>18000</v>
      </c>
      <c r="G309" s="131"/>
      <c r="H309" s="248"/>
      <c r="I309" s="249"/>
      <c r="J309" s="252"/>
      <c r="K309" s="252"/>
      <c r="L309" s="465"/>
    </row>
    <row r="310" spans="1:12" s="69" customFormat="1" ht="14.25" customHeight="1">
      <c r="A310" s="181"/>
      <c r="B310" s="61" t="s">
        <v>165</v>
      </c>
      <c r="C310" s="55" t="s">
        <v>240</v>
      </c>
      <c r="D310" s="131">
        <v>120418</v>
      </c>
      <c r="E310" s="505">
        <f>D310/D656</f>
        <v>0.002783117516419499</v>
      </c>
      <c r="F310" s="131">
        <f t="shared" si="53"/>
        <v>120418</v>
      </c>
      <c r="G310" s="131"/>
      <c r="H310" s="248"/>
      <c r="I310" s="249"/>
      <c r="J310" s="252"/>
      <c r="K310" s="252"/>
      <c r="L310" s="465"/>
    </row>
    <row r="311" spans="1:12" s="69" customFormat="1" ht="14.25" customHeight="1">
      <c r="A311" s="181"/>
      <c r="B311" s="61" t="s">
        <v>695</v>
      </c>
      <c r="C311" s="55" t="s">
        <v>696</v>
      </c>
      <c r="D311" s="131">
        <v>5886</v>
      </c>
      <c r="E311" s="505">
        <f>D311/D656</f>
        <v>0.0001360380483120893</v>
      </c>
      <c r="F311" s="131">
        <f t="shared" si="53"/>
        <v>5886</v>
      </c>
      <c r="G311" s="131"/>
      <c r="H311" s="248"/>
      <c r="I311" s="249"/>
      <c r="J311" s="252"/>
      <c r="K311" s="252"/>
      <c r="L311" s="465"/>
    </row>
    <row r="312" spans="1:12" s="69" customFormat="1" ht="14.25" customHeight="1">
      <c r="A312" s="181"/>
      <c r="B312" s="61" t="s">
        <v>401</v>
      </c>
      <c r="C312" s="54" t="s">
        <v>403</v>
      </c>
      <c r="D312" s="131">
        <v>3000</v>
      </c>
      <c r="E312" s="505">
        <f>D312/D656</f>
        <v>6.93364160612076E-05</v>
      </c>
      <c r="F312" s="131">
        <f t="shared" si="53"/>
        <v>3000</v>
      </c>
      <c r="G312" s="131"/>
      <c r="H312" s="248"/>
      <c r="I312" s="249"/>
      <c r="J312" s="252"/>
      <c r="K312" s="252"/>
      <c r="L312" s="465"/>
    </row>
    <row r="313" spans="1:12" s="69" customFormat="1" ht="14.25" customHeight="1">
      <c r="A313" s="181"/>
      <c r="B313" s="61" t="s">
        <v>393</v>
      </c>
      <c r="C313" s="54" t="s">
        <v>397</v>
      </c>
      <c r="D313" s="131">
        <v>10389</v>
      </c>
      <c r="E313" s="505">
        <f>D313/D656</f>
        <v>0.0002401120088199619</v>
      </c>
      <c r="F313" s="131">
        <f t="shared" si="53"/>
        <v>10389</v>
      </c>
      <c r="G313" s="131"/>
      <c r="H313" s="248"/>
      <c r="I313" s="249"/>
      <c r="J313" s="252"/>
      <c r="K313" s="252"/>
      <c r="L313" s="465"/>
    </row>
    <row r="314" spans="1:12" s="69" customFormat="1" ht="15" customHeight="1">
      <c r="A314" s="181"/>
      <c r="B314" s="61" t="s">
        <v>167</v>
      </c>
      <c r="C314" s="55" t="s">
        <v>168</v>
      </c>
      <c r="D314" s="131">
        <v>6000</v>
      </c>
      <c r="E314" s="505">
        <f>D314/D656</f>
        <v>0.0001386728321224152</v>
      </c>
      <c r="F314" s="131">
        <f t="shared" si="53"/>
        <v>6000</v>
      </c>
      <c r="G314" s="131"/>
      <c r="H314" s="248"/>
      <c r="I314" s="249"/>
      <c r="J314" s="252"/>
      <c r="K314" s="252"/>
      <c r="L314" s="465"/>
    </row>
    <row r="315" spans="1:12" s="69" customFormat="1" ht="12.75" customHeight="1">
      <c r="A315" s="181"/>
      <c r="B315" s="61" t="s">
        <v>171</v>
      </c>
      <c r="C315" s="55" t="s">
        <v>172</v>
      </c>
      <c r="D315" s="131">
        <v>223371</v>
      </c>
      <c r="E315" s="505">
        <f>D315/D656</f>
        <v>0.005162581530669334</v>
      </c>
      <c r="F315" s="131">
        <f t="shared" si="53"/>
        <v>223371</v>
      </c>
      <c r="G315" s="131"/>
      <c r="H315" s="248"/>
      <c r="I315" s="249"/>
      <c r="J315" s="252"/>
      <c r="K315" s="252"/>
      <c r="L315" s="465"/>
    </row>
    <row r="316" spans="1:12" s="69" customFormat="1" ht="13.5" customHeight="1">
      <c r="A316" s="181"/>
      <c r="B316" s="61" t="s">
        <v>243</v>
      </c>
      <c r="C316" s="55" t="s">
        <v>410</v>
      </c>
      <c r="D316" s="131">
        <v>2000</v>
      </c>
      <c r="E316" s="505">
        <f>D316/D656</f>
        <v>4.62242773741384E-05</v>
      </c>
      <c r="F316" s="131">
        <f t="shared" si="53"/>
        <v>2000</v>
      </c>
      <c r="G316" s="131"/>
      <c r="H316" s="248"/>
      <c r="I316" s="249"/>
      <c r="J316" s="252"/>
      <c r="K316" s="252"/>
      <c r="L316" s="465"/>
    </row>
    <row r="317" spans="1:12" s="69" customFormat="1" ht="13.5" customHeight="1">
      <c r="A317" s="181"/>
      <c r="B317" s="61" t="s">
        <v>708</v>
      </c>
      <c r="C317" s="55" t="s">
        <v>476</v>
      </c>
      <c r="D317" s="131">
        <v>2000</v>
      </c>
      <c r="E317" s="505">
        <f>D317/D656</f>
        <v>4.62242773741384E-05</v>
      </c>
      <c r="F317" s="131">
        <f t="shared" si="53"/>
        <v>2000</v>
      </c>
      <c r="G317" s="131"/>
      <c r="H317" s="248"/>
      <c r="I317" s="249"/>
      <c r="J317" s="252"/>
      <c r="K317" s="252"/>
      <c r="L317" s="465"/>
    </row>
    <row r="318" spans="1:12" s="69" customFormat="1" ht="13.5" customHeight="1">
      <c r="A318" s="181"/>
      <c r="B318" s="61" t="s">
        <v>394</v>
      </c>
      <c r="C318" s="55" t="s">
        <v>398</v>
      </c>
      <c r="D318" s="131">
        <v>1600</v>
      </c>
      <c r="E318" s="505">
        <f>D318/D656</f>
        <v>3.697942189931072E-05</v>
      </c>
      <c r="F318" s="131">
        <f t="shared" si="53"/>
        <v>1600</v>
      </c>
      <c r="G318" s="131"/>
      <c r="H318" s="248"/>
      <c r="I318" s="249"/>
      <c r="J318" s="252"/>
      <c r="K318" s="252"/>
      <c r="L318" s="465"/>
    </row>
    <row r="319" spans="1:12" s="69" customFormat="1" ht="13.5" customHeight="1">
      <c r="A319" s="181"/>
      <c r="B319" s="61" t="s">
        <v>395</v>
      </c>
      <c r="C319" s="54" t="s">
        <v>399</v>
      </c>
      <c r="D319" s="131">
        <v>3400</v>
      </c>
      <c r="E319" s="505">
        <f>D319/D656</f>
        <v>7.858127153603527E-05</v>
      </c>
      <c r="F319" s="131">
        <f t="shared" si="53"/>
        <v>3400</v>
      </c>
      <c r="G319" s="131"/>
      <c r="H319" s="248"/>
      <c r="I319" s="249"/>
      <c r="J319" s="252"/>
      <c r="K319" s="252"/>
      <c r="L319" s="465"/>
    </row>
    <row r="320" spans="1:12" s="69" customFormat="1" ht="13.5" customHeight="1">
      <c r="A320" s="181"/>
      <c r="B320" s="61" t="s">
        <v>396</v>
      </c>
      <c r="C320" s="54" t="s">
        <v>400</v>
      </c>
      <c r="D320" s="131">
        <v>7645</v>
      </c>
      <c r="E320" s="505">
        <f>D320/D656</f>
        <v>0.00017669230026264403</v>
      </c>
      <c r="F320" s="131">
        <f t="shared" si="53"/>
        <v>7645</v>
      </c>
      <c r="G320" s="131"/>
      <c r="H320" s="248"/>
      <c r="I320" s="249"/>
      <c r="J320" s="252"/>
      <c r="K320" s="252"/>
      <c r="L320" s="465"/>
    </row>
    <row r="321" spans="1:12" s="69" customFormat="1" ht="15" customHeight="1">
      <c r="A321" s="181"/>
      <c r="B321" s="61" t="s">
        <v>189</v>
      </c>
      <c r="C321" s="54" t="s">
        <v>310</v>
      </c>
      <c r="D321" s="131">
        <v>0</v>
      </c>
      <c r="E321" s="505">
        <f>D321/D656</f>
        <v>0</v>
      </c>
      <c r="F321" s="131">
        <f t="shared" si="53"/>
        <v>0</v>
      </c>
      <c r="G321" s="131"/>
      <c r="H321" s="248"/>
      <c r="I321" s="249"/>
      <c r="J321" s="252"/>
      <c r="K321" s="252"/>
      <c r="L321" s="465"/>
    </row>
    <row r="322" spans="1:12" s="69" customFormat="1" ht="13.5" customHeight="1" hidden="1">
      <c r="A322" s="181"/>
      <c r="B322" s="61"/>
      <c r="C322" s="5" t="s">
        <v>284</v>
      </c>
      <c r="D322" s="131">
        <v>0</v>
      </c>
      <c r="E322" s="505" t="e">
        <f aca="true" t="shared" si="54" ref="E322:E357">D322/D680</f>
        <v>#DIV/0!</v>
      </c>
      <c r="F322" s="131"/>
      <c r="G322" s="131">
        <v>0</v>
      </c>
      <c r="H322" s="248">
        <f>D322</f>
        <v>0</v>
      </c>
      <c r="I322" s="248">
        <v>0</v>
      </c>
      <c r="J322" s="587"/>
      <c r="K322" s="587"/>
      <c r="L322" s="594"/>
    </row>
    <row r="323" spans="1:12" s="69" customFormat="1" ht="39.75" customHeight="1" hidden="1">
      <c r="A323" s="181"/>
      <c r="B323" s="61"/>
      <c r="C323" s="6" t="s">
        <v>275</v>
      </c>
      <c r="D323" s="131"/>
      <c r="E323" s="505" t="e">
        <f t="shared" si="54"/>
        <v>#DIV/0!</v>
      </c>
      <c r="F323" s="131"/>
      <c r="G323" s="131">
        <v>0</v>
      </c>
      <c r="H323" s="248">
        <f>D323</f>
        <v>0</v>
      </c>
      <c r="I323" s="248">
        <v>0</v>
      </c>
      <c r="J323" s="587"/>
      <c r="K323" s="587"/>
      <c r="L323" s="594"/>
    </row>
    <row r="324" spans="1:12" s="69" customFormat="1" ht="22.5" customHeight="1" hidden="1">
      <c r="A324" s="193" t="s">
        <v>316</v>
      </c>
      <c r="B324" s="194"/>
      <c r="C324" s="4" t="s">
        <v>317</v>
      </c>
      <c r="D324" s="131"/>
      <c r="E324" s="505" t="e">
        <f t="shared" si="54"/>
        <v>#DIV/0!</v>
      </c>
      <c r="F324" s="131"/>
      <c r="G324" s="131">
        <v>0</v>
      </c>
      <c r="H324" s="248" t="e">
        <f>#REF!</f>
        <v>#REF!</v>
      </c>
      <c r="I324" s="248">
        <v>0</v>
      </c>
      <c r="J324" s="587"/>
      <c r="K324" s="587"/>
      <c r="L324" s="594"/>
    </row>
    <row r="325" spans="1:12" s="69" customFormat="1" ht="21.75" customHeight="1" hidden="1">
      <c r="A325" s="193"/>
      <c r="B325" s="61" t="s">
        <v>151</v>
      </c>
      <c r="C325" s="6" t="s">
        <v>152</v>
      </c>
      <c r="D325" s="131"/>
      <c r="E325" s="505" t="e">
        <f t="shared" si="54"/>
        <v>#DIV/0!</v>
      </c>
      <c r="F325" s="131"/>
      <c r="G325" s="131">
        <v>0</v>
      </c>
      <c r="H325" s="248" t="e">
        <f>#REF!</f>
        <v>#REF!</v>
      </c>
      <c r="I325" s="248">
        <v>0</v>
      </c>
      <c r="J325" s="587"/>
      <c r="K325" s="587"/>
      <c r="L325" s="594"/>
    </row>
    <row r="326" spans="1:12" s="69" customFormat="1" ht="21.75" customHeight="1" hidden="1">
      <c r="A326" s="193"/>
      <c r="B326" s="61" t="s">
        <v>155</v>
      </c>
      <c r="C326" s="6" t="s">
        <v>156</v>
      </c>
      <c r="D326" s="131"/>
      <c r="E326" s="505" t="e">
        <f t="shared" si="54"/>
        <v>#DIV/0!</v>
      </c>
      <c r="F326" s="131"/>
      <c r="G326" s="131">
        <v>0</v>
      </c>
      <c r="H326" s="248" t="e">
        <f>#REF!</f>
        <v>#REF!</v>
      </c>
      <c r="I326" s="248">
        <v>0</v>
      </c>
      <c r="J326" s="587"/>
      <c r="K326" s="587"/>
      <c r="L326" s="594"/>
    </row>
    <row r="327" spans="1:12" s="69" customFormat="1" ht="20.25" customHeight="1" hidden="1">
      <c r="A327" s="193"/>
      <c r="B327" s="190" t="s">
        <v>204</v>
      </c>
      <c r="C327" s="6" t="s">
        <v>218</v>
      </c>
      <c r="D327" s="131"/>
      <c r="E327" s="505" t="e">
        <f t="shared" si="54"/>
        <v>#DIV/0!</v>
      </c>
      <c r="F327" s="131"/>
      <c r="G327" s="131">
        <v>0</v>
      </c>
      <c r="H327" s="248" t="e">
        <f>#REF!</f>
        <v>#REF!</v>
      </c>
      <c r="I327" s="248">
        <v>0</v>
      </c>
      <c r="J327" s="587"/>
      <c r="K327" s="587"/>
      <c r="L327" s="594"/>
    </row>
    <row r="328" spans="1:12" s="69" customFormat="1" ht="22.5" customHeight="1" hidden="1">
      <c r="A328" s="193"/>
      <c r="B328" s="190" t="s">
        <v>157</v>
      </c>
      <c r="C328" s="6" t="s">
        <v>158</v>
      </c>
      <c r="D328" s="131"/>
      <c r="E328" s="505" t="e">
        <f t="shared" si="54"/>
        <v>#DIV/0!</v>
      </c>
      <c r="F328" s="131"/>
      <c r="G328" s="131">
        <v>0</v>
      </c>
      <c r="H328" s="248" t="e">
        <f>#REF!</f>
        <v>#REF!</v>
      </c>
      <c r="I328" s="248">
        <v>0</v>
      </c>
      <c r="J328" s="587"/>
      <c r="K328" s="587"/>
      <c r="L328" s="594"/>
    </row>
    <row r="329" spans="1:12" s="69" customFormat="1" ht="20.25" customHeight="1" hidden="1">
      <c r="A329" s="193"/>
      <c r="B329" s="190"/>
      <c r="C329" s="6" t="s">
        <v>195</v>
      </c>
      <c r="D329" s="131"/>
      <c r="E329" s="505" t="e">
        <f t="shared" si="54"/>
        <v>#DIV/0!</v>
      </c>
      <c r="F329" s="131"/>
      <c r="G329" s="131">
        <v>0</v>
      </c>
      <c r="H329" s="248" t="e">
        <f>#REF!</f>
        <v>#REF!</v>
      </c>
      <c r="I329" s="248">
        <v>0</v>
      </c>
      <c r="J329" s="587"/>
      <c r="K329" s="587"/>
      <c r="L329" s="594"/>
    </row>
    <row r="330" spans="1:12" s="69" customFormat="1" ht="18.75" customHeight="1" hidden="1">
      <c r="A330" s="193"/>
      <c r="B330" s="61" t="s">
        <v>802</v>
      </c>
      <c r="C330" s="5" t="s">
        <v>185</v>
      </c>
      <c r="D330" s="131"/>
      <c r="E330" s="505" t="e">
        <f t="shared" si="54"/>
        <v>#DIV/0!</v>
      </c>
      <c r="F330" s="131"/>
      <c r="G330" s="131">
        <v>0</v>
      </c>
      <c r="H330" s="248" t="e">
        <f>#REF!</f>
        <v>#REF!</v>
      </c>
      <c r="I330" s="248">
        <v>0</v>
      </c>
      <c r="J330" s="587"/>
      <c r="K330" s="587"/>
      <c r="L330" s="594"/>
    </row>
    <row r="331" spans="1:12" s="69" customFormat="1" ht="18" customHeight="1" hidden="1">
      <c r="A331" s="193"/>
      <c r="B331" s="61" t="s">
        <v>159</v>
      </c>
      <c r="C331" s="5" t="s">
        <v>186</v>
      </c>
      <c r="D331" s="131"/>
      <c r="E331" s="505" t="e">
        <f t="shared" si="54"/>
        <v>#DIV/0!</v>
      </c>
      <c r="F331" s="131"/>
      <c r="G331" s="131">
        <v>0</v>
      </c>
      <c r="H331" s="248" t="e">
        <f>#REF!</f>
        <v>#REF!</v>
      </c>
      <c r="I331" s="248">
        <v>0</v>
      </c>
      <c r="J331" s="587"/>
      <c r="K331" s="587"/>
      <c r="L331" s="594"/>
    </row>
    <row r="332" spans="1:12" s="69" customFormat="1" ht="18.75" customHeight="1" hidden="1">
      <c r="A332" s="193"/>
      <c r="B332" s="61" t="s">
        <v>272</v>
      </c>
      <c r="C332" s="5" t="s">
        <v>318</v>
      </c>
      <c r="D332" s="145"/>
      <c r="E332" s="505" t="e">
        <f t="shared" si="54"/>
        <v>#DIV/0!</v>
      </c>
      <c r="F332" s="145"/>
      <c r="G332" s="131">
        <v>0</v>
      </c>
      <c r="H332" s="248" t="e">
        <f>#REF!</f>
        <v>#REF!</v>
      </c>
      <c r="I332" s="248">
        <v>0</v>
      </c>
      <c r="J332" s="587"/>
      <c r="K332" s="587"/>
      <c r="L332" s="594"/>
    </row>
    <row r="333" spans="1:12" s="69" customFormat="1" ht="18" customHeight="1" hidden="1">
      <c r="A333" s="193"/>
      <c r="B333" s="61" t="s">
        <v>161</v>
      </c>
      <c r="C333" s="5" t="s">
        <v>162</v>
      </c>
      <c r="D333" s="131"/>
      <c r="E333" s="505" t="e">
        <f t="shared" si="54"/>
        <v>#DIV/0!</v>
      </c>
      <c r="F333" s="131"/>
      <c r="G333" s="131">
        <v>0</v>
      </c>
      <c r="H333" s="248" t="e">
        <f>#REF!</f>
        <v>#REF!</v>
      </c>
      <c r="I333" s="248">
        <v>0</v>
      </c>
      <c r="J333" s="587"/>
      <c r="K333" s="587"/>
      <c r="L333" s="594"/>
    </row>
    <row r="334" spans="1:12" s="69" customFormat="1" ht="18.75" customHeight="1" hidden="1">
      <c r="A334" s="193"/>
      <c r="B334" s="61" t="s">
        <v>163</v>
      </c>
      <c r="C334" s="5" t="s">
        <v>164</v>
      </c>
      <c r="D334" s="131"/>
      <c r="E334" s="505" t="e">
        <f t="shared" si="54"/>
        <v>#DIV/0!</v>
      </c>
      <c r="F334" s="131"/>
      <c r="G334" s="131">
        <v>0</v>
      </c>
      <c r="H334" s="248" t="e">
        <f>#REF!</f>
        <v>#REF!</v>
      </c>
      <c r="I334" s="248">
        <v>0</v>
      </c>
      <c r="J334" s="587"/>
      <c r="K334" s="587"/>
      <c r="L334" s="594"/>
    </row>
    <row r="335" spans="1:12" s="69" customFormat="1" ht="18.75" customHeight="1" hidden="1">
      <c r="A335" s="193"/>
      <c r="B335" s="61" t="s">
        <v>165</v>
      </c>
      <c r="C335" s="5" t="s">
        <v>166</v>
      </c>
      <c r="D335" s="131"/>
      <c r="E335" s="505" t="e">
        <f t="shared" si="54"/>
        <v>#DIV/0!</v>
      </c>
      <c r="F335" s="131"/>
      <c r="G335" s="131">
        <v>0</v>
      </c>
      <c r="H335" s="248" t="e">
        <f>#REF!</f>
        <v>#REF!</v>
      </c>
      <c r="I335" s="248">
        <v>0</v>
      </c>
      <c r="J335" s="587"/>
      <c r="K335" s="587"/>
      <c r="L335" s="594"/>
    </row>
    <row r="336" spans="1:12" s="69" customFormat="1" ht="18.75" customHeight="1" hidden="1">
      <c r="A336" s="193"/>
      <c r="B336" s="61" t="s">
        <v>167</v>
      </c>
      <c r="C336" s="5" t="s">
        <v>319</v>
      </c>
      <c r="D336" s="131"/>
      <c r="E336" s="505" t="e">
        <f t="shared" si="54"/>
        <v>#DIV/0!</v>
      </c>
      <c r="F336" s="131"/>
      <c r="G336" s="131">
        <v>0</v>
      </c>
      <c r="H336" s="248" t="e">
        <f>#REF!</f>
        <v>#REF!</v>
      </c>
      <c r="I336" s="248">
        <v>0</v>
      </c>
      <c r="J336" s="587"/>
      <c r="K336" s="587"/>
      <c r="L336" s="594"/>
    </row>
    <row r="337" spans="1:12" s="69" customFormat="1" ht="18" customHeight="1" hidden="1">
      <c r="A337" s="193"/>
      <c r="B337" s="61" t="s">
        <v>169</v>
      </c>
      <c r="C337" s="5" t="s">
        <v>321</v>
      </c>
      <c r="D337" s="131"/>
      <c r="E337" s="505" t="e">
        <f t="shared" si="54"/>
        <v>#DIV/0!</v>
      </c>
      <c r="F337" s="131"/>
      <c r="G337" s="131">
        <v>0</v>
      </c>
      <c r="H337" s="248" t="e">
        <f>#REF!</f>
        <v>#REF!</v>
      </c>
      <c r="I337" s="248">
        <v>0</v>
      </c>
      <c r="J337" s="587"/>
      <c r="K337" s="587"/>
      <c r="L337" s="594"/>
    </row>
    <row r="338" spans="1:12" s="69" customFormat="1" ht="18" customHeight="1" hidden="1">
      <c r="A338" s="193"/>
      <c r="B338" s="61" t="s">
        <v>171</v>
      </c>
      <c r="C338" s="5" t="s">
        <v>322</v>
      </c>
      <c r="D338" s="131"/>
      <c r="E338" s="505" t="e">
        <f t="shared" si="54"/>
        <v>#DIV/0!</v>
      </c>
      <c r="F338" s="131"/>
      <c r="G338" s="131">
        <v>0</v>
      </c>
      <c r="H338" s="248" t="e">
        <f>#REF!</f>
        <v>#REF!</v>
      </c>
      <c r="I338" s="248">
        <v>0</v>
      </c>
      <c r="J338" s="587"/>
      <c r="K338" s="587"/>
      <c r="L338" s="594"/>
    </row>
    <row r="339" spans="1:12" s="69" customFormat="1" ht="18" customHeight="1" hidden="1">
      <c r="A339" s="193"/>
      <c r="B339" s="61" t="s">
        <v>274</v>
      </c>
      <c r="C339" s="6" t="s">
        <v>323</v>
      </c>
      <c r="D339" s="131"/>
      <c r="E339" s="505" t="e">
        <f t="shared" si="54"/>
        <v>#DIV/0!</v>
      </c>
      <c r="F339" s="131"/>
      <c r="G339" s="131">
        <v>0</v>
      </c>
      <c r="H339" s="248" t="e">
        <f>#REF!</f>
        <v>#REF!</v>
      </c>
      <c r="I339" s="248">
        <v>0</v>
      </c>
      <c r="J339" s="587"/>
      <c r="K339" s="587"/>
      <c r="L339" s="594"/>
    </row>
    <row r="340" spans="1:12" s="69" customFormat="1" ht="17.25" customHeight="1" hidden="1">
      <c r="A340" s="193"/>
      <c r="B340" s="61"/>
      <c r="C340" s="5" t="s">
        <v>283</v>
      </c>
      <c r="D340" s="131"/>
      <c r="E340" s="505" t="e">
        <f t="shared" si="54"/>
        <v>#DIV/0!</v>
      </c>
      <c r="F340" s="131"/>
      <c r="G340" s="131">
        <v>0</v>
      </c>
      <c r="H340" s="248" t="e">
        <f>#REF!</f>
        <v>#REF!</v>
      </c>
      <c r="I340" s="248">
        <v>0</v>
      </c>
      <c r="J340" s="587"/>
      <c r="K340" s="587"/>
      <c r="L340" s="594"/>
    </row>
    <row r="341" spans="1:12" s="69" customFormat="1" ht="13.5" customHeight="1" hidden="1">
      <c r="A341" s="193"/>
      <c r="B341" s="61" t="s">
        <v>189</v>
      </c>
      <c r="C341" s="5" t="s">
        <v>310</v>
      </c>
      <c r="D341" s="131"/>
      <c r="E341" s="505" t="e">
        <f t="shared" si="54"/>
        <v>#DIV/0!</v>
      </c>
      <c r="F341" s="131"/>
      <c r="G341" s="131">
        <v>0</v>
      </c>
      <c r="H341" s="248" t="e">
        <f>#REF!</f>
        <v>#REF!</v>
      </c>
      <c r="I341" s="248">
        <v>0</v>
      </c>
      <c r="J341" s="587"/>
      <c r="K341" s="587"/>
      <c r="L341" s="594"/>
    </row>
    <row r="342" spans="1:12" s="69" customFormat="1" ht="14.25" customHeight="1" hidden="1">
      <c r="A342" s="193"/>
      <c r="B342" s="61" t="s">
        <v>324</v>
      </c>
      <c r="C342" s="6" t="s">
        <v>325</v>
      </c>
      <c r="D342" s="131"/>
      <c r="E342" s="505" t="e">
        <f t="shared" si="54"/>
        <v>#DIV/0!</v>
      </c>
      <c r="F342" s="131"/>
      <c r="G342" s="131">
        <v>0</v>
      </c>
      <c r="H342" s="248" t="e">
        <f>#REF!</f>
        <v>#REF!</v>
      </c>
      <c r="I342" s="248">
        <v>0</v>
      </c>
      <c r="J342" s="587"/>
      <c r="K342" s="587"/>
      <c r="L342" s="594"/>
    </row>
    <row r="343" spans="1:12" s="69" customFormat="1" ht="17.25" customHeight="1" hidden="1">
      <c r="A343" s="193"/>
      <c r="B343" s="61" t="s">
        <v>257</v>
      </c>
      <c r="C343" s="6" t="s">
        <v>720</v>
      </c>
      <c r="D343" s="131"/>
      <c r="E343" s="505" t="e">
        <f t="shared" si="54"/>
        <v>#DIV/0!</v>
      </c>
      <c r="F343" s="131"/>
      <c r="G343" s="131">
        <v>0</v>
      </c>
      <c r="H343" s="248" t="e">
        <f>#REF!</f>
        <v>#REF!</v>
      </c>
      <c r="I343" s="248">
        <v>0</v>
      </c>
      <c r="J343" s="587"/>
      <c r="K343" s="587"/>
      <c r="L343" s="594"/>
    </row>
    <row r="344" spans="1:12" s="69" customFormat="1" ht="17.25" customHeight="1" hidden="1">
      <c r="A344" s="193"/>
      <c r="B344" s="61" t="s">
        <v>165</v>
      </c>
      <c r="C344" s="6" t="s">
        <v>240</v>
      </c>
      <c r="D344" s="131"/>
      <c r="E344" s="505" t="e">
        <f t="shared" si="54"/>
        <v>#DIV/0!</v>
      </c>
      <c r="F344" s="131"/>
      <c r="G344" s="131">
        <v>0</v>
      </c>
      <c r="H344" s="248" t="e">
        <f>#REF!</f>
        <v>#REF!</v>
      </c>
      <c r="I344" s="248">
        <v>0</v>
      </c>
      <c r="J344" s="587"/>
      <c r="K344" s="587"/>
      <c r="L344" s="594"/>
    </row>
    <row r="345" spans="1:12" s="69" customFormat="1" ht="26.25" customHeight="1" hidden="1">
      <c r="A345" s="187" t="s">
        <v>326</v>
      </c>
      <c r="B345" s="61"/>
      <c r="C345" s="3" t="s">
        <v>327</v>
      </c>
      <c r="D345" s="145"/>
      <c r="E345" s="505" t="e">
        <f t="shared" si="54"/>
        <v>#DIV/0!</v>
      </c>
      <c r="F345" s="145"/>
      <c r="G345" s="145">
        <f>G346+G347+G348+G350+G354</f>
        <v>0</v>
      </c>
      <c r="H345" s="145">
        <f>H346+H347+H348+H350+H354</f>
        <v>0</v>
      </c>
      <c r="I345" s="145">
        <f>I346+I347+I348+I350+I354</f>
        <v>0</v>
      </c>
      <c r="J345" s="587"/>
      <c r="K345" s="587"/>
      <c r="L345" s="594"/>
    </row>
    <row r="346" spans="1:12" s="69" customFormat="1" ht="21.75" customHeight="1" hidden="1">
      <c r="A346" s="711"/>
      <c r="B346" s="61" t="s">
        <v>151</v>
      </c>
      <c r="C346" s="6" t="s">
        <v>152</v>
      </c>
      <c r="D346" s="131"/>
      <c r="E346" s="505" t="e">
        <f t="shared" si="54"/>
        <v>#DIV/0!</v>
      </c>
      <c r="F346" s="131"/>
      <c r="G346" s="131">
        <v>0</v>
      </c>
      <c r="H346" s="131">
        <v>0</v>
      </c>
      <c r="I346" s="131">
        <v>0</v>
      </c>
      <c r="J346" s="587"/>
      <c r="K346" s="587"/>
      <c r="L346" s="594"/>
    </row>
    <row r="347" spans="1:12" s="69" customFormat="1" ht="16.5" customHeight="1" hidden="1">
      <c r="A347" s="711"/>
      <c r="B347" s="190" t="s">
        <v>204</v>
      </c>
      <c r="C347" s="6" t="s">
        <v>218</v>
      </c>
      <c r="D347" s="131"/>
      <c r="E347" s="505" t="e">
        <f t="shared" si="54"/>
        <v>#DIV/0!</v>
      </c>
      <c r="F347" s="131"/>
      <c r="G347" s="131">
        <v>0</v>
      </c>
      <c r="H347" s="131">
        <v>0</v>
      </c>
      <c r="I347" s="131">
        <v>0</v>
      </c>
      <c r="J347" s="587"/>
      <c r="K347" s="587"/>
      <c r="L347" s="594"/>
    </row>
    <row r="348" spans="1:12" s="69" customFormat="1" ht="21" customHeight="1" hidden="1">
      <c r="A348" s="711"/>
      <c r="B348" s="190" t="s">
        <v>157</v>
      </c>
      <c r="C348" s="6" t="s">
        <v>158</v>
      </c>
      <c r="D348" s="131"/>
      <c r="E348" s="505" t="e">
        <f t="shared" si="54"/>
        <v>#DIV/0!</v>
      </c>
      <c r="F348" s="131"/>
      <c r="G348" s="131">
        <v>0</v>
      </c>
      <c r="H348" s="131">
        <v>0</v>
      </c>
      <c r="I348" s="131">
        <v>0</v>
      </c>
      <c r="J348" s="587"/>
      <c r="K348" s="587"/>
      <c r="L348" s="594"/>
    </row>
    <row r="349" spans="1:12" s="69" customFormat="1" ht="20.25" customHeight="1" hidden="1">
      <c r="A349" s="711"/>
      <c r="B349" s="61"/>
      <c r="C349" s="5" t="s">
        <v>195</v>
      </c>
      <c r="D349" s="131"/>
      <c r="E349" s="505" t="e">
        <f t="shared" si="54"/>
        <v>#DIV/0!</v>
      </c>
      <c r="F349" s="131"/>
      <c r="G349" s="131">
        <v>0</v>
      </c>
      <c r="H349" s="131">
        <v>0</v>
      </c>
      <c r="I349" s="131">
        <v>0</v>
      </c>
      <c r="J349" s="587"/>
      <c r="K349" s="587"/>
      <c r="L349" s="594"/>
    </row>
    <row r="350" spans="1:12" s="69" customFormat="1" ht="16.5" customHeight="1" hidden="1">
      <c r="A350" s="181"/>
      <c r="B350" s="61" t="s">
        <v>171</v>
      </c>
      <c r="C350" s="5" t="s">
        <v>172</v>
      </c>
      <c r="D350" s="131"/>
      <c r="E350" s="505" t="e">
        <f t="shared" si="54"/>
        <v>#DIV/0!</v>
      </c>
      <c r="F350" s="131"/>
      <c r="G350" s="131">
        <v>0</v>
      </c>
      <c r="H350" s="131">
        <v>0</v>
      </c>
      <c r="I350" s="131">
        <v>0</v>
      </c>
      <c r="J350" s="587"/>
      <c r="K350" s="587"/>
      <c r="L350" s="594"/>
    </row>
    <row r="351" spans="1:12" s="69" customFormat="1" ht="18.75" customHeight="1" hidden="1">
      <c r="A351" s="181"/>
      <c r="B351" s="61"/>
      <c r="C351" s="5"/>
      <c r="D351" s="131"/>
      <c r="E351" s="505" t="e">
        <f t="shared" si="54"/>
        <v>#DIV/0!</v>
      </c>
      <c r="F351" s="131"/>
      <c r="G351" s="131">
        <v>0</v>
      </c>
      <c r="H351" s="131">
        <v>0</v>
      </c>
      <c r="I351" s="131">
        <v>0</v>
      </c>
      <c r="J351" s="587"/>
      <c r="K351" s="587"/>
      <c r="L351" s="594"/>
    </row>
    <row r="352" spans="1:12" s="69" customFormat="1" ht="16.5" customHeight="1" hidden="1">
      <c r="A352" s="181"/>
      <c r="B352" s="61"/>
      <c r="C352" s="5"/>
      <c r="D352" s="131"/>
      <c r="E352" s="505" t="e">
        <f t="shared" si="54"/>
        <v>#DIV/0!</v>
      </c>
      <c r="F352" s="131"/>
      <c r="G352" s="131">
        <v>0</v>
      </c>
      <c r="H352" s="131">
        <v>0</v>
      </c>
      <c r="I352" s="131">
        <v>0</v>
      </c>
      <c r="J352" s="587"/>
      <c r="K352" s="587"/>
      <c r="L352" s="594"/>
    </row>
    <row r="353" spans="1:12" s="69" customFormat="1" ht="19.5" customHeight="1" hidden="1">
      <c r="A353" s="181"/>
      <c r="B353" s="61"/>
      <c r="C353" s="5"/>
      <c r="D353" s="131"/>
      <c r="E353" s="505" t="e">
        <f t="shared" si="54"/>
        <v>#DIV/0!</v>
      </c>
      <c r="F353" s="131"/>
      <c r="G353" s="131">
        <v>0</v>
      </c>
      <c r="H353" s="131">
        <v>0</v>
      </c>
      <c r="I353" s="131">
        <v>0</v>
      </c>
      <c r="J353" s="587"/>
      <c r="K353" s="587"/>
      <c r="L353" s="594"/>
    </row>
    <row r="354" spans="1:12" s="69" customFormat="1" ht="25.5" customHeight="1" hidden="1">
      <c r="A354" s="181"/>
      <c r="B354" s="61" t="s">
        <v>274</v>
      </c>
      <c r="C354" s="6" t="s">
        <v>328</v>
      </c>
      <c r="D354" s="131"/>
      <c r="E354" s="505" t="e">
        <f t="shared" si="54"/>
        <v>#DIV/0!</v>
      </c>
      <c r="F354" s="131"/>
      <c r="G354" s="131">
        <v>0</v>
      </c>
      <c r="H354" s="131">
        <v>0</v>
      </c>
      <c r="I354" s="131">
        <v>0</v>
      </c>
      <c r="J354" s="587"/>
      <c r="K354" s="587"/>
      <c r="L354" s="594"/>
    </row>
    <row r="355" spans="1:12" s="69" customFormat="1" ht="18.75" customHeight="1" hidden="1">
      <c r="A355" s="181"/>
      <c r="B355" s="61"/>
      <c r="C355" s="11" t="s">
        <v>283</v>
      </c>
      <c r="D355" s="131"/>
      <c r="E355" s="505" t="e">
        <f t="shared" si="54"/>
        <v>#DIV/0!</v>
      </c>
      <c r="F355" s="131"/>
      <c r="G355" s="131">
        <v>0</v>
      </c>
      <c r="H355" s="131">
        <v>0</v>
      </c>
      <c r="I355" s="131">
        <v>0</v>
      </c>
      <c r="J355" s="587"/>
      <c r="K355" s="587"/>
      <c r="L355" s="594"/>
    </row>
    <row r="356" spans="1:12" s="69" customFormat="1" ht="18" customHeight="1" hidden="1">
      <c r="A356" s="181"/>
      <c r="B356" s="61"/>
      <c r="C356" s="11" t="s">
        <v>284</v>
      </c>
      <c r="D356" s="131"/>
      <c r="E356" s="505" t="e">
        <f t="shared" si="54"/>
        <v>#DIV/0!</v>
      </c>
      <c r="F356" s="131"/>
      <c r="G356" s="131">
        <v>0</v>
      </c>
      <c r="H356" s="131">
        <v>0</v>
      </c>
      <c r="I356" s="131">
        <v>0</v>
      </c>
      <c r="J356" s="587"/>
      <c r="K356" s="587"/>
      <c r="L356" s="594"/>
    </row>
    <row r="357" spans="1:12" s="69" customFormat="1" ht="15" customHeight="1" hidden="1">
      <c r="A357" s="181"/>
      <c r="B357" s="61"/>
      <c r="C357" s="11" t="s">
        <v>329</v>
      </c>
      <c r="D357" s="131"/>
      <c r="E357" s="505" t="e">
        <f t="shared" si="54"/>
        <v>#DIV/0!</v>
      </c>
      <c r="F357" s="131"/>
      <c r="G357" s="131">
        <v>0</v>
      </c>
      <c r="H357" s="248" t="e">
        <f>#REF!</f>
        <v>#REF!</v>
      </c>
      <c r="I357" s="248">
        <v>0</v>
      </c>
      <c r="J357" s="587"/>
      <c r="K357" s="587"/>
      <c r="L357" s="594"/>
    </row>
    <row r="358" spans="1:12" s="69" customFormat="1" ht="17.25" customHeight="1">
      <c r="A358" s="179" t="s">
        <v>330</v>
      </c>
      <c r="B358" s="185"/>
      <c r="C358" s="106" t="s">
        <v>331</v>
      </c>
      <c r="D358" s="246">
        <f>SUM(D359:D371)</f>
        <v>1385978</v>
      </c>
      <c r="E358" s="581">
        <f>D358/D656</f>
        <v>0.032032915753226796</v>
      </c>
      <c r="F358" s="246">
        <f>SUM(F359:F371)</f>
        <v>1385978</v>
      </c>
      <c r="G358" s="246">
        <f aca="true" t="shared" si="55" ref="G358:L358">SUM(G359:G371)</f>
        <v>813729</v>
      </c>
      <c r="H358" s="246">
        <f t="shared" si="55"/>
        <v>147736</v>
      </c>
      <c r="I358" s="246">
        <f t="shared" si="55"/>
        <v>354586</v>
      </c>
      <c r="J358" s="246">
        <f t="shared" si="55"/>
        <v>0</v>
      </c>
      <c r="K358" s="246">
        <f t="shared" si="55"/>
        <v>0</v>
      </c>
      <c r="L358" s="247">
        <f t="shared" si="55"/>
        <v>0</v>
      </c>
    </row>
    <row r="359" spans="1:12" s="69" customFormat="1" ht="17.25" customHeight="1">
      <c r="A359" s="480"/>
      <c r="B359" s="260" t="s">
        <v>274</v>
      </c>
      <c r="C359" s="54" t="s">
        <v>122</v>
      </c>
      <c r="D359" s="259">
        <v>354586</v>
      </c>
      <c r="E359" s="505">
        <f>D359/D656</f>
        <v>0.00819524080849312</v>
      </c>
      <c r="F359" s="259">
        <f>D359</f>
        <v>354586</v>
      </c>
      <c r="G359" s="259"/>
      <c r="H359" s="259"/>
      <c r="I359" s="259">
        <f>F359</f>
        <v>354586</v>
      </c>
      <c r="J359" s="259"/>
      <c r="K359" s="259"/>
      <c r="L359" s="296"/>
    </row>
    <row r="360" spans="1:12" s="69" customFormat="1" ht="16.5" customHeight="1">
      <c r="A360" s="193"/>
      <c r="B360" s="61" t="s">
        <v>151</v>
      </c>
      <c r="C360" s="54" t="s">
        <v>456</v>
      </c>
      <c r="D360" s="131">
        <v>747995</v>
      </c>
      <c r="E360" s="505">
        <f>D360/D656</f>
        <v>0.017287764177234325</v>
      </c>
      <c r="F360" s="131">
        <f>D360</f>
        <v>747995</v>
      </c>
      <c r="G360" s="131">
        <f>F360</f>
        <v>747995</v>
      </c>
      <c r="H360" s="248"/>
      <c r="I360" s="249"/>
      <c r="J360" s="252"/>
      <c r="K360" s="252"/>
      <c r="L360" s="465"/>
    </row>
    <row r="361" spans="1:12" s="69" customFormat="1" ht="16.5" customHeight="1">
      <c r="A361" s="193"/>
      <c r="B361" s="61" t="s">
        <v>155</v>
      </c>
      <c r="C361" s="54" t="s">
        <v>156</v>
      </c>
      <c r="D361" s="131">
        <v>65734</v>
      </c>
      <c r="E361" s="505">
        <f>D361/D656</f>
        <v>0.0015192533244558068</v>
      </c>
      <c r="F361" s="131">
        <f aca="true" t="shared" si="56" ref="F361:F371">D361</f>
        <v>65734</v>
      </c>
      <c r="G361" s="131">
        <f>F361</f>
        <v>65734</v>
      </c>
      <c r="H361" s="248"/>
      <c r="I361" s="249"/>
      <c r="J361" s="252"/>
      <c r="K361" s="252"/>
      <c r="L361" s="465"/>
    </row>
    <row r="362" spans="1:12" s="69" customFormat="1" ht="16.5" customHeight="1">
      <c r="A362" s="193"/>
      <c r="B362" s="190" t="s">
        <v>204</v>
      </c>
      <c r="C362" s="54" t="s">
        <v>218</v>
      </c>
      <c r="D362" s="131">
        <v>127800</v>
      </c>
      <c r="E362" s="505">
        <f>D362/D656</f>
        <v>0.0029537313242074437</v>
      </c>
      <c r="F362" s="131">
        <f t="shared" si="56"/>
        <v>127800</v>
      </c>
      <c r="G362" s="131"/>
      <c r="H362" s="248">
        <f>F362</f>
        <v>127800</v>
      </c>
      <c r="I362" s="249"/>
      <c r="J362" s="252"/>
      <c r="K362" s="252"/>
      <c r="L362" s="465"/>
    </row>
    <row r="363" spans="1:12" s="69" customFormat="1" ht="16.5" customHeight="1">
      <c r="A363" s="193"/>
      <c r="B363" s="190" t="s">
        <v>157</v>
      </c>
      <c r="C363" s="54" t="s">
        <v>158</v>
      </c>
      <c r="D363" s="131">
        <v>19936</v>
      </c>
      <c r="E363" s="505">
        <f>D363/D656</f>
        <v>0.0004607635968654116</v>
      </c>
      <c r="F363" s="131">
        <f t="shared" si="56"/>
        <v>19936</v>
      </c>
      <c r="G363" s="131"/>
      <c r="H363" s="248">
        <f>F363</f>
        <v>19936</v>
      </c>
      <c r="I363" s="249"/>
      <c r="J363" s="252"/>
      <c r="K363" s="252"/>
      <c r="L363" s="465"/>
    </row>
    <row r="364" spans="1:12" s="69" customFormat="1" ht="16.5" customHeight="1">
      <c r="A364" s="193"/>
      <c r="B364" s="61" t="s">
        <v>159</v>
      </c>
      <c r="C364" s="55" t="s">
        <v>186</v>
      </c>
      <c r="D364" s="131">
        <v>10290</v>
      </c>
      <c r="E364" s="505">
        <f>D364/D656</f>
        <v>0.00023782390708994208</v>
      </c>
      <c r="F364" s="131">
        <f t="shared" si="56"/>
        <v>10290</v>
      </c>
      <c r="G364" s="131"/>
      <c r="H364" s="248"/>
      <c r="I364" s="249"/>
      <c r="J364" s="252"/>
      <c r="K364" s="252"/>
      <c r="L364" s="465"/>
    </row>
    <row r="365" spans="1:12" s="69" customFormat="1" ht="16.5" customHeight="1">
      <c r="A365" s="193"/>
      <c r="B365" s="61" t="s">
        <v>161</v>
      </c>
      <c r="C365" s="55" t="s">
        <v>162</v>
      </c>
      <c r="D365" s="131">
        <v>6780</v>
      </c>
      <c r="E365" s="505">
        <f>D365/D656</f>
        <v>0.00015670030029832919</v>
      </c>
      <c r="F365" s="131">
        <f t="shared" si="56"/>
        <v>6780</v>
      </c>
      <c r="G365" s="131"/>
      <c r="H365" s="248"/>
      <c r="I365" s="249"/>
      <c r="J365" s="252"/>
      <c r="K365" s="252"/>
      <c r="L365" s="465"/>
    </row>
    <row r="366" spans="1:12" s="69" customFormat="1" ht="16.5" customHeight="1">
      <c r="A366" s="193"/>
      <c r="B366" s="61" t="s">
        <v>224</v>
      </c>
      <c r="C366" s="55" t="s">
        <v>225</v>
      </c>
      <c r="D366" s="131">
        <v>2000</v>
      </c>
      <c r="E366" s="505">
        <f>D366/D656</f>
        <v>4.62242773741384E-05</v>
      </c>
      <c r="F366" s="131">
        <f t="shared" si="56"/>
        <v>2000</v>
      </c>
      <c r="G366" s="131"/>
      <c r="H366" s="248"/>
      <c r="I366" s="249"/>
      <c r="J366" s="252"/>
      <c r="K366" s="252"/>
      <c r="L366" s="465"/>
    </row>
    <row r="367" spans="1:12" s="69" customFormat="1" ht="16.5" customHeight="1">
      <c r="A367" s="193"/>
      <c r="B367" s="61" t="s">
        <v>165</v>
      </c>
      <c r="C367" s="55" t="s">
        <v>166</v>
      </c>
      <c r="D367" s="131">
        <v>7414</v>
      </c>
      <c r="E367" s="505">
        <f>D367/D656</f>
        <v>0.00017135339622593104</v>
      </c>
      <c r="F367" s="131">
        <f t="shared" si="56"/>
        <v>7414</v>
      </c>
      <c r="G367" s="131"/>
      <c r="H367" s="248"/>
      <c r="I367" s="249"/>
      <c r="J367" s="252"/>
      <c r="K367" s="252"/>
      <c r="L367" s="465"/>
    </row>
    <row r="368" spans="1:12" s="69" customFormat="1" ht="16.5" customHeight="1">
      <c r="A368" s="193"/>
      <c r="B368" s="61" t="s">
        <v>695</v>
      </c>
      <c r="C368" s="55" t="s">
        <v>696</v>
      </c>
      <c r="D368" s="131">
        <v>823</v>
      </c>
      <c r="E368" s="505">
        <f>D368/D656</f>
        <v>1.902129013945795E-05</v>
      </c>
      <c r="F368" s="131">
        <f t="shared" si="56"/>
        <v>823</v>
      </c>
      <c r="G368" s="131"/>
      <c r="H368" s="248"/>
      <c r="I368" s="249"/>
      <c r="J368" s="252"/>
      <c r="K368" s="252"/>
      <c r="L368" s="465"/>
    </row>
    <row r="369" spans="1:12" s="69" customFormat="1" ht="16.5" customHeight="1">
      <c r="A369" s="193"/>
      <c r="B369" s="61" t="s">
        <v>393</v>
      </c>
      <c r="C369" s="54" t="s">
        <v>397</v>
      </c>
      <c r="D369" s="131">
        <v>1029</v>
      </c>
      <c r="E369" s="505">
        <f>D369/D656</f>
        <v>2.3782390708994208E-05</v>
      </c>
      <c r="F369" s="131">
        <f t="shared" si="56"/>
        <v>1029</v>
      </c>
      <c r="G369" s="131"/>
      <c r="H369" s="248"/>
      <c r="I369" s="249"/>
      <c r="J369" s="252"/>
      <c r="K369" s="252"/>
      <c r="L369" s="465"/>
    </row>
    <row r="370" spans="1:12" s="69" customFormat="1" ht="15.75" customHeight="1">
      <c r="A370" s="193"/>
      <c r="B370" s="61" t="s">
        <v>171</v>
      </c>
      <c r="C370" s="55" t="s">
        <v>172</v>
      </c>
      <c r="D370" s="131">
        <v>39891</v>
      </c>
      <c r="E370" s="505">
        <f>D370/D656</f>
        <v>0.0009219663243658774</v>
      </c>
      <c r="F370" s="131">
        <f t="shared" si="56"/>
        <v>39891</v>
      </c>
      <c r="G370" s="131"/>
      <c r="H370" s="248"/>
      <c r="I370" s="249"/>
      <c r="J370" s="252"/>
      <c r="K370" s="252"/>
      <c r="L370" s="465"/>
    </row>
    <row r="371" spans="1:12" s="69" customFormat="1" ht="15.75" customHeight="1">
      <c r="A371" s="193"/>
      <c r="B371" s="61" t="s">
        <v>395</v>
      </c>
      <c r="C371" s="54" t="s">
        <v>399</v>
      </c>
      <c r="D371" s="131">
        <v>1700</v>
      </c>
      <c r="E371" s="505">
        <f>D371/D656</f>
        <v>3.9290635768017637E-05</v>
      </c>
      <c r="F371" s="131">
        <f t="shared" si="56"/>
        <v>1700</v>
      </c>
      <c r="G371" s="131"/>
      <c r="H371" s="248"/>
      <c r="I371" s="249"/>
      <c r="J371" s="252"/>
      <c r="K371" s="252"/>
      <c r="L371" s="465"/>
    </row>
    <row r="372" spans="1:12" s="69" customFormat="1" ht="18.75" customHeight="1">
      <c r="A372" s="179" t="s">
        <v>345</v>
      </c>
      <c r="B372" s="180"/>
      <c r="C372" s="107" t="s">
        <v>346</v>
      </c>
      <c r="D372" s="246">
        <f>SUM(D373:D380)</f>
        <v>83073</v>
      </c>
      <c r="E372" s="581">
        <f>D372/D656</f>
        <v>0.0019199946971508997</v>
      </c>
      <c r="F372" s="246">
        <f aca="true" t="shared" si="57" ref="F372:L372">SUM(F373:F380)</f>
        <v>83073</v>
      </c>
      <c r="G372" s="246">
        <f t="shared" si="57"/>
        <v>41960</v>
      </c>
      <c r="H372" s="246">
        <f t="shared" si="57"/>
        <v>4442</v>
      </c>
      <c r="I372" s="246">
        <f t="shared" si="57"/>
        <v>12000</v>
      </c>
      <c r="J372" s="246">
        <f t="shared" si="57"/>
        <v>0</v>
      </c>
      <c r="K372" s="246">
        <f t="shared" si="57"/>
        <v>0</v>
      </c>
      <c r="L372" s="247">
        <f t="shared" si="57"/>
        <v>0</v>
      </c>
    </row>
    <row r="373" spans="1:12" s="69" customFormat="1" ht="17.25" customHeight="1">
      <c r="A373" s="193"/>
      <c r="B373" s="61" t="s">
        <v>332</v>
      </c>
      <c r="C373" s="54" t="s">
        <v>568</v>
      </c>
      <c r="D373" s="131">
        <v>12000</v>
      </c>
      <c r="E373" s="464">
        <f>D373/D656</f>
        <v>0.0002773456642448304</v>
      </c>
      <c r="F373" s="131">
        <f aca="true" t="shared" si="58" ref="F373:F380">D373</f>
        <v>12000</v>
      </c>
      <c r="G373" s="131"/>
      <c r="H373" s="248"/>
      <c r="I373" s="249">
        <f>F373</f>
        <v>12000</v>
      </c>
      <c r="J373" s="252"/>
      <c r="K373" s="252"/>
      <c r="L373" s="465"/>
    </row>
    <row r="374" spans="1:12" s="69" customFormat="1" ht="17.25" customHeight="1">
      <c r="A374" s="193"/>
      <c r="B374" s="61" t="s">
        <v>707</v>
      </c>
      <c r="C374" s="54" t="s">
        <v>569</v>
      </c>
      <c r="D374" s="131">
        <v>9000</v>
      </c>
      <c r="E374" s="464">
        <f>D374/D656</f>
        <v>0.0002080092481836228</v>
      </c>
      <c r="F374" s="131">
        <f t="shared" si="58"/>
        <v>9000</v>
      </c>
      <c r="G374" s="131"/>
      <c r="H374" s="248"/>
      <c r="I374" s="249"/>
      <c r="J374" s="252"/>
      <c r="K374" s="252"/>
      <c r="L374" s="465"/>
    </row>
    <row r="375" spans="1:12" s="69" customFormat="1" ht="17.25" customHeight="1">
      <c r="A375" s="193"/>
      <c r="B375" s="61" t="s">
        <v>151</v>
      </c>
      <c r="C375" s="54" t="s">
        <v>456</v>
      </c>
      <c r="D375" s="131">
        <v>24960</v>
      </c>
      <c r="E375" s="464">
        <f>D375/D656</f>
        <v>0.0005768789816292472</v>
      </c>
      <c r="F375" s="131">
        <f t="shared" si="58"/>
        <v>24960</v>
      </c>
      <c r="G375" s="131">
        <f>F375</f>
        <v>24960</v>
      </c>
      <c r="H375" s="248"/>
      <c r="I375" s="249"/>
      <c r="J375" s="252"/>
      <c r="K375" s="252"/>
      <c r="L375" s="465"/>
    </row>
    <row r="376" spans="1:12" s="69" customFormat="1" ht="15" customHeight="1">
      <c r="A376" s="193"/>
      <c r="B376" s="61" t="s">
        <v>182</v>
      </c>
      <c r="C376" s="54" t="s">
        <v>218</v>
      </c>
      <c r="D376" s="131">
        <v>3830</v>
      </c>
      <c r="E376" s="464">
        <f>D376/D656</f>
        <v>8.851949117147503E-05</v>
      </c>
      <c r="F376" s="131">
        <f t="shared" si="58"/>
        <v>3830</v>
      </c>
      <c r="G376" s="131"/>
      <c r="H376" s="248">
        <f>F376</f>
        <v>3830</v>
      </c>
      <c r="I376" s="249"/>
      <c r="J376" s="252"/>
      <c r="K376" s="252"/>
      <c r="L376" s="465"/>
    </row>
    <row r="377" spans="1:12" s="69" customFormat="1" ht="18" customHeight="1">
      <c r="A377" s="193"/>
      <c r="B377" s="61" t="s">
        <v>157</v>
      </c>
      <c r="C377" s="54" t="s">
        <v>158</v>
      </c>
      <c r="D377" s="131">
        <v>612</v>
      </c>
      <c r="E377" s="464">
        <f>D377/D656</f>
        <v>1.414462887648635E-05</v>
      </c>
      <c r="F377" s="131">
        <f t="shared" si="58"/>
        <v>612</v>
      </c>
      <c r="G377" s="131"/>
      <c r="H377" s="248">
        <f>F377</f>
        <v>612</v>
      </c>
      <c r="I377" s="249"/>
      <c r="J377" s="252"/>
      <c r="K377" s="252"/>
      <c r="L377" s="465"/>
    </row>
    <row r="378" spans="1:12" s="69" customFormat="1" ht="18" customHeight="1">
      <c r="A378" s="193"/>
      <c r="B378" s="61" t="s">
        <v>693</v>
      </c>
      <c r="C378" s="88" t="s">
        <v>694</v>
      </c>
      <c r="D378" s="131">
        <v>17000</v>
      </c>
      <c r="E378" s="464">
        <f>D378/D656</f>
        <v>0.0003929063576801764</v>
      </c>
      <c r="F378" s="131">
        <f t="shared" si="58"/>
        <v>17000</v>
      </c>
      <c r="G378" s="131">
        <f>F378</f>
        <v>17000</v>
      </c>
      <c r="H378" s="248"/>
      <c r="I378" s="249"/>
      <c r="J378" s="252"/>
      <c r="K378" s="252"/>
      <c r="L378" s="465"/>
    </row>
    <row r="379" spans="1:12" s="69" customFormat="1" ht="18" customHeight="1">
      <c r="A379" s="193"/>
      <c r="B379" s="61" t="s">
        <v>159</v>
      </c>
      <c r="C379" s="88" t="s">
        <v>186</v>
      </c>
      <c r="D379" s="131">
        <v>3671</v>
      </c>
      <c r="E379" s="464">
        <f>D379/D656</f>
        <v>8.484466112023103E-05</v>
      </c>
      <c r="F379" s="131">
        <f t="shared" si="58"/>
        <v>3671</v>
      </c>
      <c r="G379" s="131"/>
      <c r="H379" s="248"/>
      <c r="I379" s="249"/>
      <c r="J379" s="252"/>
      <c r="K379" s="252"/>
      <c r="L379" s="465"/>
    </row>
    <row r="380" spans="1:12" s="69" customFormat="1" ht="15.75" customHeight="1">
      <c r="A380" s="193"/>
      <c r="B380" s="61" t="s">
        <v>165</v>
      </c>
      <c r="C380" s="491" t="s">
        <v>166</v>
      </c>
      <c r="D380" s="131">
        <v>12000</v>
      </c>
      <c r="E380" s="464">
        <f>D380/D656</f>
        <v>0.0002773456642448304</v>
      </c>
      <c r="F380" s="131">
        <f t="shared" si="58"/>
        <v>12000</v>
      </c>
      <c r="G380" s="131"/>
      <c r="H380" s="248"/>
      <c r="I380" s="249"/>
      <c r="J380" s="252"/>
      <c r="K380" s="252"/>
      <c r="L380" s="465"/>
    </row>
    <row r="381" spans="1:12" s="69" customFormat="1" ht="15.75" customHeight="1">
      <c r="A381" s="179" t="s">
        <v>124</v>
      </c>
      <c r="B381" s="461"/>
      <c r="C381" s="462" t="s">
        <v>142</v>
      </c>
      <c r="D381" s="463">
        <f>SUM(D382:D394)</f>
        <v>538124</v>
      </c>
      <c r="E381" s="581">
        <f>D381/D656</f>
        <v>0.012437196518840427</v>
      </c>
      <c r="F381" s="463">
        <f>SUM(F382:F394)</f>
        <v>538124</v>
      </c>
      <c r="G381" s="463">
        <f aca="true" t="shared" si="59" ref="G381:L381">SUM(G382:G394)</f>
        <v>280126</v>
      </c>
      <c r="H381" s="463">
        <f t="shared" si="59"/>
        <v>53377</v>
      </c>
      <c r="I381" s="463">
        <f t="shared" si="59"/>
        <v>0</v>
      </c>
      <c r="J381" s="463">
        <f t="shared" si="59"/>
        <v>0</v>
      </c>
      <c r="K381" s="463">
        <f t="shared" si="59"/>
        <v>0</v>
      </c>
      <c r="L381" s="579">
        <f t="shared" si="59"/>
        <v>0</v>
      </c>
    </row>
    <row r="382" spans="1:12" s="69" customFormat="1" ht="15.75" customHeight="1">
      <c r="A382" s="193"/>
      <c r="B382" s="61" t="s">
        <v>151</v>
      </c>
      <c r="C382" s="54" t="s">
        <v>456</v>
      </c>
      <c r="D382" s="131">
        <v>257037</v>
      </c>
      <c r="E382" s="464">
        <f>D382/D656</f>
        <v>0.005940674791708206</v>
      </c>
      <c r="F382" s="131">
        <f>D382</f>
        <v>257037</v>
      </c>
      <c r="G382" s="131">
        <f>F382</f>
        <v>257037</v>
      </c>
      <c r="H382" s="248"/>
      <c r="I382" s="249"/>
      <c r="J382" s="252"/>
      <c r="K382" s="252"/>
      <c r="L382" s="465"/>
    </row>
    <row r="383" spans="1:12" s="69" customFormat="1" ht="15.75" customHeight="1">
      <c r="A383" s="193"/>
      <c r="B383" s="61" t="s">
        <v>155</v>
      </c>
      <c r="C383" s="54" t="s">
        <v>156</v>
      </c>
      <c r="D383" s="131">
        <v>23089</v>
      </c>
      <c r="E383" s="464">
        <f>D383/D656</f>
        <v>0.0005336361701457408</v>
      </c>
      <c r="F383" s="131">
        <f aca="true" t="shared" si="60" ref="F383:F394">D383</f>
        <v>23089</v>
      </c>
      <c r="G383" s="131">
        <f>F383</f>
        <v>23089</v>
      </c>
      <c r="H383" s="248"/>
      <c r="I383" s="249"/>
      <c r="J383" s="252"/>
      <c r="K383" s="252"/>
      <c r="L383" s="465"/>
    </row>
    <row r="384" spans="1:12" s="69" customFormat="1" ht="15.75" customHeight="1">
      <c r="A384" s="193"/>
      <c r="B384" s="61" t="s">
        <v>182</v>
      </c>
      <c r="C384" s="54" t="s">
        <v>218</v>
      </c>
      <c r="D384" s="131">
        <v>42585</v>
      </c>
      <c r="E384" s="464">
        <f>D384/D656</f>
        <v>0.0009842304259888419</v>
      </c>
      <c r="F384" s="131">
        <f t="shared" si="60"/>
        <v>42585</v>
      </c>
      <c r="G384" s="131"/>
      <c r="H384" s="248">
        <f>F384</f>
        <v>42585</v>
      </c>
      <c r="I384" s="249"/>
      <c r="J384" s="252"/>
      <c r="K384" s="252"/>
      <c r="L384" s="465"/>
    </row>
    <row r="385" spans="1:12" s="69" customFormat="1" ht="15.75" customHeight="1">
      <c r="A385" s="193"/>
      <c r="B385" s="61" t="s">
        <v>157</v>
      </c>
      <c r="C385" s="54" t="s">
        <v>158</v>
      </c>
      <c r="D385" s="131">
        <v>10792</v>
      </c>
      <c r="E385" s="464">
        <f>D385/D656</f>
        <v>0.0002494262007108508</v>
      </c>
      <c r="F385" s="131">
        <f t="shared" si="60"/>
        <v>10792</v>
      </c>
      <c r="G385" s="131"/>
      <c r="H385" s="248">
        <f>F385</f>
        <v>10792</v>
      </c>
      <c r="I385" s="249"/>
      <c r="J385" s="252"/>
      <c r="K385" s="252"/>
      <c r="L385" s="465"/>
    </row>
    <row r="386" spans="1:12" s="69" customFormat="1" ht="15.75" customHeight="1">
      <c r="A386" s="193"/>
      <c r="B386" s="61" t="s">
        <v>159</v>
      </c>
      <c r="C386" s="88" t="s">
        <v>160</v>
      </c>
      <c r="D386" s="131">
        <v>71321</v>
      </c>
      <c r="E386" s="464">
        <f>D386/D656</f>
        <v>0.0016483808433004623</v>
      </c>
      <c r="F386" s="131">
        <f t="shared" si="60"/>
        <v>71321</v>
      </c>
      <c r="G386" s="131"/>
      <c r="H386" s="248"/>
      <c r="I386" s="249"/>
      <c r="J386" s="252"/>
      <c r="K386" s="252"/>
      <c r="L386" s="465"/>
    </row>
    <row r="387" spans="1:12" s="69" customFormat="1" ht="15.75" customHeight="1">
      <c r="A387" s="193"/>
      <c r="B387" s="61" t="s">
        <v>235</v>
      </c>
      <c r="C387" s="54" t="s">
        <v>819</v>
      </c>
      <c r="D387" s="131">
        <v>70000</v>
      </c>
      <c r="E387" s="464">
        <f>D387/D656</f>
        <v>0.001617849708094844</v>
      </c>
      <c r="F387" s="131">
        <f t="shared" si="60"/>
        <v>70000</v>
      </c>
      <c r="G387" s="131"/>
      <c r="H387" s="248"/>
      <c r="I387" s="249"/>
      <c r="J387" s="252"/>
      <c r="K387" s="252"/>
      <c r="L387" s="465"/>
    </row>
    <row r="388" spans="1:12" s="69" customFormat="1" ht="15.75" customHeight="1">
      <c r="A388" s="193"/>
      <c r="B388" s="61" t="s">
        <v>161</v>
      </c>
      <c r="C388" s="55" t="s">
        <v>238</v>
      </c>
      <c r="D388" s="131">
        <v>30900</v>
      </c>
      <c r="E388" s="464">
        <f>D388/D656</f>
        <v>0.0007141650854304382</v>
      </c>
      <c r="F388" s="131">
        <f t="shared" si="60"/>
        <v>30900</v>
      </c>
      <c r="G388" s="131"/>
      <c r="H388" s="248"/>
      <c r="I388" s="249"/>
      <c r="J388" s="252"/>
      <c r="K388" s="252"/>
      <c r="L388" s="465"/>
    </row>
    <row r="389" spans="1:12" s="69" customFormat="1" ht="15.75" customHeight="1">
      <c r="A389" s="193"/>
      <c r="B389" s="61" t="s">
        <v>224</v>
      </c>
      <c r="C389" s="55" t="s">
        <v>225</v>
      </c>
      <c r="D389" s="131">
        <v>980</v>
      </c>
      <c r="E389" s="464">
        <f>D389/D656</f>
        <v>2.2649895913327815E-05</v>
      </c>
      <c r="F389" s="131">
        <f t="shared" si="60"/>
        <v>980</v>
      </c>
      <c r="G389" s="131"/>
      <c r="H389" s="248"/>
      <c r="I389" s="249"/>
      <c r="J389" s="252"/>
      <c r="K389" s="252"/>
      <c r="L389" s="465"/>
    </row>
    <row r="390" spans="1:12" s="69" customFormat="1" ht="15.75" customHeight="1">
      <c r="A390" s="193"/>
      <c r="B390" s="61" t="s">
        <v>165</v>
      </c>
      <c r="C390" s="491" t="s">
        <v>240</v>
      </c>
      <c r="D390" s="131">
        <v>17367</v>
      </c>
      <c r="E390" s="464">
        <f>D390/D656</f>
        <v>0.00040138851257833077</v>
      </c>
      <c r="F390" s="131">
        <f t="shared" si="60"/>
        <v>17367</v>
      </c>
      <c r="G390" s="131"/>
      <c r="H390" s="248"/>
      <c r="I390" s="249"/>
      <c r="J390" s="252"/>
      <c r="K390" s="252"/>
      <c r="L390" s="465"/>
    </row>
    <row r="391" spans="1:12" s="69" customFormat="1" ht="15.75" customHeight="1">
      <c r="A391" s="193"/>
      <c r="B391" s="61" t="s">
        <v>393</v>
      </c>
      <c r="C391" s="54" t="s">
        <v>397</v>
      </c>
      <c r="D391" s="131">
        <v>560</v>
      </c>
      <c r="E391" s="464">
        <f>D391/D656</f>
        <v>1.2942797664758753E-05</v>
      </c>
      <c r="F391" s="131">
        <f t="shared" si="60"/>
        <v>560</v>
      </c>
      <c r="G391" s="131"/>
      <c r="H391" s="248"/>
      <c r="I391" s="249"/>
      <c r="J391" s="252"/>
      <c r="K391" s="252"/>
      <c r="L391" s="465"/>
    </row>
    <row r="392" spans="1:12" s="69" customFormat="1" ht="15.75" customHeight="1">
      <c r="A392" s="193"/>
      <c r="B392" s="61" t="s">
        <v>171</v>
      </c>
      <c r="C392" s="55" t="s">
        <v>172</v>
      </c>
      <c r="D392" s="131">
        <v>12693</v>
      </c>
      <c r="E392" s="464">
        <f>D392/D656</f>
        <v>0.00029336237635496935</v>
      </c>
      <c r="F392" s="131">
        <f t="shared" si="60"/>
        <v>12693</v>
      </c>
      <c r="G392" s="131"/>
      <c r="H392" s="248"/>
      <c r="I392" s="249"/>
      <c r="J392" s="252"/>
      <c r="K392" s="252"/>
      <c r="L392" s="465"/>
    </row>
    <row r="393" spans="1:12" s="69" customFormat="1" ht="15.75" customHeight="1">
      <c r="A393" s="193"/>
      <c r="B393" s="61" t="s">
        <v>394</v>
      </c>
      <c r="C393" s="54" t="s">
        <v>817</v>
      </c>
      <c r="D393" s="131">
        <v>600</v>
      </c>
      <c r="E393" s="464">
        <f>D393/D656</f>
        <v>1.386728321224152E-05</v>
      </c>
      <c r="F393" s="131">
        <f t="shared" si="60"/>
        <v>600</v>
      </c>
      <c r="G393" s="131"/>
      <c r="H393" s="248"/>
      <c r="I393" s="249"/>
      <c r="J393" s="252"/>
      <c r="K393" s="252"/>
      <c r="L393" s="465"/>
    </row>
    <row r="394" spans="1:12" s="69" customFormat="1" ht="15.75" customHeight="1">
      <c r="A394" s="193"/>
      <c r="B394" s="61" t="s">
        <v>395</v>
      </c>
      <c r="C394" s="54" t="s">
        <v>399</v>
      </c>
      <c r="D394" s="131">
        <v>200</v>
      </c>
      <c r="E394" s="464">
        <f>D394/D656</f>
        <v>4.62242773741384E-06</v>
      </c>
      <c r="F394" s="131">
        <f t="shared" si="60"/>
        <v>200</v>
      </c>
      <c r="G394" s="131"/>
      <c r="H394" s="248"/>
      <c r="I394" s="249"/>
      <c r="J394" s="252"/>
      <c r="K394" s="252"/>
      <c r="L394" s="465"/>
    </row>
    <row r="395" spans="1:12" s="69" customFormat="1" ht="18.75" customHeight="1">
      <c r="A395" s="179" t="s">
        <v>347</v>
      </c>
      <c r="B395" s="185"/>
      <c r="C395" s="106" t="s">
        <v>220</v>
      </c>
      <c r="D395" s="246">
        <f>SUM(D396:D411)</f>
        <v>1728650</v>
      </c>
      <c r="E395" s="581">
        <f>D395/D656</f>
        <v>0.03995279854140217</v>
      </c>
      <c r="F395" s="246">
        <f aca="true" t="shared" si="61" ref="F395:L395">SUM(F396:F411)</f>
        <v>1040615</v>
      </c>
      <c r="G395" s="246">
        <f t="shared" si="61"/>
        <v>689654</v>
      </c>
      <c r="H395" s="246">
        <f t="shared" si="61"/>
        <v>112301</v>
      </c>
      <c r="I395" s="246">
        <f t="shared" si="61"/>
        <v>0</v>
      </c>
      <c r="J395" s="246">
        <f t="shared" si="61"/>
        <v>0</v>
      </c>
      <c r="K395" s="246">
        <f t="shared" si="61"/>
        <v>0</v>
      </c>
      <c r="L395" s="247">
        <f t="shared" si="61"/>
        <v>688035</v>
      </c>
    </row>
    <row r="396" spans="1:12" s="69" customFormat="1" ht="18.75" customHeight="1">
      <c r="A396" s="480"/>
      <c r="B396" s="260" t="s">
        <v>125</v>
      </c>
      <c r="C396" s="54" t="s">
        <v>126</v>
      </c>
      <c r="D396" s="259">
        <v>480</v>
      </c>
      <c r="E396" s="505">
        <f>D396/D656</f>
        <v>1.1093826569793216E-05</v>
      </c>
      <c r="F396" s="259">
        <f aca="true" t="shared" si="62" ref="F396:F410">D396</f>
        <v>480</v>
      </c>
      <c r="G396" s="259"/>
      <c r="H396" s="259"/>
      <c r="I396" s="259"/>
      <c r="J396" s="259"/>
      <c r="K396" s="259"/>
      <c r="L396" s="296"/>
    </row>
    <row r="397" spans="1:12" s="69" customFormat="1" ht="15.75" customHeight="1">
      <c r="A397" s="178"/>
      <c r="B397" s="189" t="s">
        <v>151</v>
      </c>
      <c r="C397" s="54" t="s">
        <v>456</v>
      </c>
      <c r="D397" s="259">
        <v>570372</v>
      </c>
      <c r="E397" s="505">
        <f>D397/D656</f>
        <v>0.013182516767221033</v>
      </c>
      <c r="F397" s="259">
        <f t="shared" si="62"/>
        <v>570372</v>
      </c>
      <c r="G397" s="259">
        <f>F397</f>
        <v>570372</v>
      </c>
      <c r="H397" s="259"/>
      <c r="I397" s="259"/>
      <c r="J397" s="259"/>
      <c r="K397" s="259"/>
      <c r="L397" s="296"/>
    </row>
    <row r="398" spans="1:12" s="69" customFormat="1" ht="15.75" customHeight="1">
      <c r="A398" s="178"/>
      <c r="B398" s="189" t="s">
        <v>182</v>
      </c>
      <c r="C398" s="54" t="s">
        <v>218</v>
      </c>
      <c r="D398" s="259">
        <v>88435</v>
      </c>
      <c r="E398" s="505">
        <f>D398/D656</f>
        <v>0.0020439219847909647</v>
      </c>
      <c r="F398" s="259">
        <f t="shared" si="62"/>
        <v>88435</v>
      </c>
      <c r="G398" s="259"/>
      <c r="H398" s="259">
        <f>F398</f>
        <v>88435</v>
      </c>
      <c r="I398" s="259"/>
      <c r="J398" s="259"/>
      <c r="K398" s="259"/>
      <c r="L398" s="296"/>
    </row>
    <row r="399" spans="1:12" s="69" customFormat="1" ht="15.75" customHeight="1">
      <c r="A399" s="178"/>
      <c r="B399" s="189" t="s">
        <v>384</v>
      </c>
      <c r="C399" s="54" t="s">
        <v>218</v>
      </c>
      <c r="D399" s="259">
        <v>8517</v>
      </c>
      <c r="E399" s="505">
        <f>D399/D656</f>
        <v>0.0001968460851977684</v>
      </c>
      <c r="F399" s="259">
        <f t="shared" si="62"/>
        <v>8517</v>
      </c>
      <c r="G399" s="259"/>
      <c r="H399" s="259">
        <f>F399</f>
        <v>8517</v>
      </c>
      <c r="I399" s="259"/>
      <c r="J399" s="259"/>
      <c r="K399" s="259"/>
      <c r="L399" s="296"/>
    </row>
    <row r="400" spans="1:12" s="69" customFormat="1" ht="19.5" customHeight="1">
      <c r="A400" s="178"/>
      <c r="B400" s="189" t="s">
        <v>157</v>
      </c>
      <c r="C400" s="54" t="s">
        <v>158</v>
      </c>
      <c r="D400" s="259">
        <v>13967</v>
      </c>
      <c r="E400" s="505">
        <f>D400/D656</f>
        <v>0.00032280724104229554</v>
      </c>
      <c r="F400" s="259">
        <f t="shared" si="62"/>
        <v>13967</v>
      </c>
      <c r="G400" s="259"/>
      <c r="H400" s="259">
        <f>F400</f>
        <v>13967</v>
      </c>
      <c r="I400" s="259"/>
      <c r="J400" s="259"/>
      <c r="K400" s="259"/>
      <c r="L400" s="296"/>
    </row>
    <row r="401" spans="1:12" s="69" customFormat="1" ht="19.5" customHeight="1">
      <c r="A401" s="178"/>
      <c r="B401" s="189" t="s">
        <v>385</v>
      </c>
      <c r="C401" s="54" t="s">
        <v>158</v>
      </c>
      <c r="D401" s="259">
        <v>1382</v>
      </c>
      <c r="E401" s="505">
        <f>D401/D656</f>
        <v>3.194097566552963E-05</v>
      </c>
      <c r="F401" s="259">
        <f t="shared" si="62"/>
        <v>1382</v>
      </c>
      <c r="G401" s="259"/>
      <c r="H401" s="259">
        <f>F401</f>
        <v>1382</v>
      </c>
      <c r="I401" s="259"/>
      <c r="J401" s="259"/>
      <c r="K401" s="259"/>
      <c r="L401" s="296"/>
    </row>
    <row r="402" spans="1:12" s="69" customFormat="1" ht="19.5" customHeight="1">
      <c r="A402" s="178"/>
      <c r="B402" s="189" t="s">
        <v>693</v>
      </c>
      <c r="C402" s="54" t="s">
        <v>694</v>
      </c>
      <c r="D402" s="259">
        <v>480</v>
      </c>
      <c r="E402" s="505">
        <f>D402/D656</f>
        <v>1.1093826569793216E-05</v>
      </c>
      <c r="F402" s="259">
        <f t="shared" si="62"/>
        <v>480</v>
      </c>
      <c r="G402" s="259">
        <f>F402</f>
        <v>480</v>
      </c>
      <c r="H402" s="259"/>
      <c r="I402" s="259"/>
      <c r="J402" s="259"/>
      <c r="K402" s="259"/>
      <c r="L402" s="296"/>
    </row>
    <row r="403" spans="1:12" s="69" customFormat="1" ht="19.5" customHeight="1">
      <c r="A403" s="178"/>
      <c r="B403" s="189" t="s">
        <v>449</v>
      </c>
      <c r="C403" s="54" t="s">
        <v>694</v>
      </c>
      <c r="D403" s="259">
        <v>118802</v>
      </c>
      <c r="E403" s="505">
        <f>D403/D656</f>
        <v>0.002745768300301195</v>
      </c>
      <c r="F403" s="259">
        <f t="shared" si="62"/>
        <v>118802</v>
      </c>
      <c r="G403" s="259">
        <f>F403</f>
        <v>118802</v>
      </c>
      <c r="H403" s="259"/>
      <c r="I403" s="259"/>
      <c r="J403" s="259"/>
      <c r="K403" s="259"/>
      <c r="L403" s="296"/>
    </row>
    <row r="404" spans="1:12" s="69" customFormat="1" ht="17.25" customHeight="1">
      <c r="A404" s="178"/>
      <c r="B404" s="189" t="s">
        <v>450</v>
      </c>
      <c r="C404" s="88" t="s">
        <v>160</v>
      </c>
      <c r="D404" s="259">
        <v>4511</v>
      </c>
      <c r="E404" s="505">
        <f>D404/D656</f>
        <v>0.00010425885761736916</v>
      </c>
      <c r="F404" s="259">
        <f t="shared" si="62"/>
        <v>4511</v>
      </c>
      <c r="G404" s="259"/>
      <c r="H404" s="259"/>
      <c r="I404" s="259"/>
      <c r="J404" s="259"/>
      <c r="K404" s="259"/>
      <c r="L404" s="296"/>
    </row>
    <row r="405" spans="1:12" s="69" customFormat="1" ht="17.25" customHeight="1">
      <c r="A405" s="178"/>
      <c r="B405" s="189" t="s">
        <v>127</v>
      </c>
      <c r="C405" s="88" t="s">
        <v>392</v>
      </c>
      <c r="D405" s="259">
        <v>4820</v>
      </c>
      <c r="E405" s="505">
        <f>D405/D656</f>
        <v>0.00011140050847167355</v>
      </c>
      <c r="F405" s="259">
        <f t="shared" si="62"/>
        <v>4820</v>
      </c>
      <c r="G405" s="259"/>
      <c r="H405" s="259"/>
      <c r="I405" s="259"/>
      <c r="J405" s="259"/>
      <c r="K405" s="259"/>
      <c r="L405" s="296"/>
    </row>
    <row r="406" spans="1:12" s="69" customFormat="1" ht="18" customHeight="1">
      <c r="A406" s="178"/>
      <c r="B406" s="189" t="s">
        <v>451</v>
      </c>
      <c r="C406" s="491" t="s">
        <v>240</v>
      </c>
      <c r="D406" s="259">
        <v>100958</v>
      </c>
      <c r="E406" s="505">
        <f>D406/D656</f>
        <v>0.002333355297569132</v>
      </c>
      <c r="F406" s="259">
        <f t="shared" si="62"/>
        <v>100958</v>
      </c>
      <c r="G406" s="259"/>
      <c r="H406" s="259"/>
      <c r="I406" s="259"/>
      <c r="J406" s="259"/>
      <c r="K406" s="259"/>
      <c r="L406" s="296"/>
    </row>
    <row r="407" spans="1:12" s="69" customFormat="1" ht="18" customHeight="1">
      <c r="A407" s="178"/>
      <c r="B407" s="189" t="s">
        <v>169</v>
      </c>
      <c r="C407" s="491" t="s">
        <v>170</v>
      </c>
      <c r="D407" s="259">
        <v>45000</v>
      </c>
      <c r="E407" s="505">
        <f>D407/D656</f>
        <v>0.001040046240918114</v>
      </c>
      <c r="F407" s="259">
        <f t="shared" si="62"/>
        <v>45000</v>
      </c>
      <c r="G407" s="259"/>
      <c r="H407" s="259"/>
      <c r="I407" s="259"/>
      <c r="J407" s="259"/>
      <c r="K407" s="259"/>
      <c r="L407" s="296"/>
    </row>
    <row r="408" spans="1:12" s="69" customFormat="1" ht="18.75" customHeight="1">
      <c r="A408" s="193"/>
      <c r="B408" s="61" t="s">
        <v>171</v>
      </c>
      <c r="C408" s="55" t="s">
        <v>172</v>
      </c>
      <c r="D408" s="131">
        <v>75342</v>
      </c>
      <c r="E408" s="505">
        <f>D408/D656</f>
        <v>0.0017413147529611677</v>
      </c>
      <c r="F408" s="259">
        <f t="shared" si="62"/>
        <v>75342</v>
      </c>
      <c r="G408" s="131"/>
      <c r="H408" s="248"/>
      <c r="I408" s="249"/>
      <c r="J408" s="252"/>
      <c r="K408" s="252"/>
      <c r="L408" s="465"/>
    </row>
    <row r="409" spans="1:12" s="69" customFormat="1" ht="18.75" customHeight="1">
      <c r="A409" s="193"/>
      <c r="B409" s="61" t="s">
        <v>411</v>
      </c>
      <c r="C409" s="54" t="s">
        <v>399</v>
      </c>
      <c r="D409" s="131">
        <v>454</v>
      </c>
      <c r="E409" s="505">
        <f>D409/D656</f>
        <v>1.0492910963929416E-05</v>
      </c>
      <c r="F409" s="259">
        <f t="shared" si="62"/>
        <v>454</v>
      </c>
      <c r="G409" s="131"/>
      <c r="H409" s="248"/>
      <c r="I409" s="249"/>
      <c r="J409" s="252"/>
      <c r="K409" s="252"/>
      <c r="L409" s="465"/>
    </row>
    <row r="410" spans="1:12" s="69" customFormat="1" ht="18.75" customHeight="1">
      <c r="A410" s="193"/>
      <c r="B410" s="61" t="s">
        <v>128</v>
      </c>
      <c r="C410" s="54" t="s">
        <v>400</v>
      </c>
      <c r="D410" s="131">
        <v>7095</v>
      </c>
      <c r="E410" s="505">
        <f>D410/D656</f>
        <v>0.00016398062398475597</v>
      </c>
      <c r="F410" s="259">
        <f t="shared" si="62"/>
        <v>7095</v>
      </c>
      <c r="G410" s="131"/>
      <c r="H410" s="248"/>
      <c r="I410" s="249"/>
      <c r="J410" s="252"/>
      <c r="K410" s="252"/>
      <c r="L410" s="465"/>
    </row>
    <row r="411" spans="1:12" s="69" customFormat="1" ht="21" customHeight="1">
      <c r="A411" s="193"/>
      <c r="B411" s="61" t="s">
        <v>189</v>
      </c>
      <c r="C411" s="54" t="s">
        <v>123</v>
      </c>
      <c r="D411" s="131">
        <v>688035</v>
      </c>
      <c r="E411" s="505">
        <f>D411/D656</f>
        <v>0.015901960341557657</v>
      </c>
      <c r="F411" s="259"/>
      <c r="G411" s="131"/>
      <c r="H411" s="248"/>
      <c r="I411" s="249"/>
      <c r="J411" s="252"/>
      <c r="K411" s="252"/>
      <c r="L411" s="590">
        <f>D411</f>
        <v>688035</v>
      </c>
    </row>
    <row r="412" spans="1:12" s="69" customFormat="1" ht="22.5" customHeight="1">
      <c r="A412" s="182" t="s">
        <v>348</v>
      </c>
      <c r="B412" s="191"/>
      <c r="C412" s="82" t="s">
        <v>349</v>
      </c>
      <c r="D412" s="250">
        <f>D413+D417+D419+D422</f>
        <v>1433828</v>
      </c>
      <c r="E412" s="172">
        <f>D412/D656</f>
        <v>0.033138831589403055</v>
      </c>
      <c r="F412" s="250">
        <f>F413+F417+F419+F421</f>
        <v>747500</v>
      </c>
      <c r="G412" s="250">
        <f aca="true" t="shared" si="63" ref="G412:L412">G413+G417+G419+G421</f>
        <v>0</v>
      </c>
      <c r="H412" s="250">
        <f t="shared" si="63"/>
        <v>0</v>
      </c>
      <c r="I412" s="250">
        <f t="shared" si="63"/>
        <v>0</v>
      </c>
      <c r="J412" s="250">
        <f t="shared" si="63"/>
        <v>0</v>
      </c>
      <c r="K412" s="250">
        <f t="shared" si="63"/>
        <v>0</v>
      </c>
      <c r="L412" s="250">
        <f t="shared" si="63"/>
        <v>686328</v>
      </c>
    </row>
    <row r="413" spans="1:12" s="69" customFormat="1" ht="21" customHeight="1">
      <c r="A413" s="184" t="s">
        <v>350</v>
      </c>
      <c r="B413" s="185"/>
      <c r="C413" s="106" t="s">
        <v>351</v>
      </c>
      <c r="D413" s="246">
        <f>SUM(D414:D416)</f>
        <v>556328</v>
      </c>
      <c r="E413" s="581">
        <f>D413/D656</f>
        <v>0.012857929891499835</v>
      </c>
      <c r="F413" s="246">
        <f aca="true" t="shared" si="64" ref="F413:L413">SUM(F414:F416)</f>
        <v>0</v>
      </c>
      <c r="G413" s="246">
        <f t="shared" si="64"/>
        <v>0</v>
      </c>
      <c r="H413" s="246">
        <f t="shared" si="64"/>
        <v>0</v>
      </c>
      <c r="I413" s="246">
        <f t="shared" si="64"/>
        <v>0</v>
      </c>
      <c r="J413" s="246">
        <f t="shared" si="64"/>
        <v>0</v>
      </c>
      <c r="K413" s="246">
        <f t="shared" si="64"/>
        <v>0</v>
      </c>
      <c r="L413" s="247">
        <f t="shared" si="64"/>
        <v>556328</v>
      </c>
    </row>
    <row r="414" spans="1:12" s="69" customFormat="1" ht="21.75" customHeight="1">
      <c r="A414" s="187"/>
      <c r="B414" s="61" t="s">
        <v>189</v>
      </c>
      <c r="C414" s="54" t="s">
        <v>771</v>
      </c>
      <c r="D414" s="131">
        <v>556328</v>
      </c>
      <c r="E414" s="464">
        <f>D414/D656</f>
        <v>0.012857929891499835</v>
      </c>
      <c r="F414" s="131"/>
      <c r="G414" s="131">
        <v>0</v>
      </c>
      <c r="H414" s="248"/>
      <c r="I414" s="262">
        <v>0</v>
      </c>
      <c r="J414" s="252"/>
      <c r="K414" s="252"/>
      <c r="L414" s="590">
        <f>D414</f>
        <v>556328</v>
      </c>
    </row>
    <row r="415" spans="1:12" s="69" customFormat="1" ht="23.25" customHeight="1">
      <c r="A415" s="187"/>
      <c r="B415" s="61" t="s">
        <v>445</v>
      </c>
      <c r="C415" s="54" t="s">
        <v>771</v>
      </c>
      <c r="D415" s="131">
        <v>0</v>
      </c>
      <c r="E415" s="464">
        <f>D415/D656</f>
        <v>0</v>
      </c>
      <c r="F415" s="131"/>
      <c r="G415" s="131">
        <v>0</v>
      </c>
      <c r="H415" s="248"/>
      <c r="I415" s="262">
        <v>0</v>
      </c>
      <c r="J415" s="252"/>
      <c r="K415" s="252"/>
      <c r="L415" s="590">
        <f>D415</f>
        <v>0</v>
      </c>
    </row>
    <row r="416" spans="1:12" s="69" customFormat="1" ht="27" customHeight="1">
      <c r="A416" s="187"/>
      <c r="B416" s="61" t="s">
        <v>564</v>
      </c>
      <c r="C416" s="54" t="s">
        <v>771</v>
      </c>
      <c r="D416" s="131">
        <v>0</v>
      </c>
      <c r="E416" s="464">
        <f>D416/D656</f>
        <v>0</v>
      </c>
      <c r="F416" s="131"/>
      <c r="G416" s="131">
        <v>0</v>
      </c>
      <c r="H416" s="248"/>
      <c r="I416" s="262">
        <v>0</v>
      </c>
      <c r="J416" s="252"/>
      <c r="K416" s="252"/>
      <c r="L416" s="590">
        <f>D416</f>
        <v>0</v>
      </c>
    </row>
    <row r="417" spans="1:12" s="68" customFormat="1" ht="26.25" customHeight="1">
      <c r="A417" s="184" t="s">
        <v>453</v>
      </c>
      <c r="B417" s="197"/>
      <c r="C417" s="107" t="s">
        <v>454</v>
      </c>
      <c r="D417" s="246">
        <f>SUM(D418:D418)</f>
        <v>500</v>
      </c>
      <c r="E417" s="581">
        <f>D417/D656</f>
        <v>1.15560693435346E-05</v>
      </c>
      <c r="F417" s="246">
        <f aca="true" t="shared" si="65" ref="F417:L417">SUM(F418:F418)</f>
        <v>500</v>
      </c>
      <c r="G417" s="246">
        <f t="shared" si="65"/>
        <v>0</v>
      </c>
      <c r="H417" s="246">
        <f t="shared" si="65"/>
        <v>0</v>
      </c>
      <c r="I417" s="246">
        <f t="shared" si="65"/>
        <v>0</v>
      </c>
      <c r="J417" s="246">
        <f t="shared" si="65"/>
        <v>0</v>
      </c>
      <c r="K417" s="246">
        <f t="shared" si="65"/>
        <v>0</v>
      </c>
      <c r="L417" s="247">
        <f t="shared" si="65"/>
        <v>0</v>
      </c>
    </row>
    <row r="418" spans="1:12" s="69" customFormat="1" ht="14.25" customHeight="1">
      <c r="A418" s="186"/>
      <c r="B418" s="63" t="s">
        <v>159</v>
      </c>
      <c r="C418" s="54" t="s">
        <v>160</v>
      </c>
      <c r="D418" s="131">
        <v>500</v>
      </c>
      <c r="E418" s="464">
        <f>D418/D656</f>
        <v>1.15560693435346E-05</v>
      </c>
      <c r="F418" s="259">
        <f>D418</f>
        <v>500</v>
      </c>
      <c r="G418" s="131"/>
      <c r="H418" s="131"/>
      <c r="I418" s="249"/>
      <c r="J418" s="252"/>
      <c r="K418" s="252"/>
      <c r="L418" s="465"/>
    </row>
    <row r="419" spans="1:12" s="69" customFormat="1" ht="26.25" customHeight="1">
      <c r="A419" s="179" t="s">
        <v>356</v>
      </c>
      <c r="B419" s="196"/>
      <c r="C419" s="107" t="s">
        <v>357</v>
      </c>
      <c r="D419" s="246">
        <f aca="true" t="shared" si="66" ref="D419:L419">D420</f>
        <v>747000</v>
      </c>
      <c r="E419" s="581">
        <f>D419/D656</f>
        <v>0.017264767599240692</v>
      </c>
      <c r="F419" s="246">
        <f t="shared" si="66"/>
        <v>747000</v>
      </c>
      <c r="G419" s="246">
        <f t="shared" si="66"/>
        <v>0</v>
      </c>
      <c r="H419" s="246">
        <f t="shared" si="66"/>
        <v>0</v>
      </c>
      <c r="I419" s="246">
        <f t="shared" si="66"/>
        <v>0</v>
      </c>
      <c r="J419" s="246">
        <f t="shared" si="66"/>
        <v>0</v>
      </c>
      <c r="K419" s="246">
        <f t="shared" si="66"/>
        <v>0</v>
      </c>
      <c r="L419" s="247">
        <f t="shared" si="66"/>
        <v>0</v>
      </c>
    </row>
    <row r="420" spans="1:12" s="69" customFormat="1" ht="19.5" customHeight="1">
      <c r="A420" s="181"/>
      <c r="B420" s="63" t="s">
        <v>358</v>
      </c>
      <c r="C420" s="54" t="s">
        <v>369</v>
      </c>
      <c r="D420" s="131">
        <v>747000</v>
      </c>
      <c r="E420" s="464">
        <f>D420/D656</f>
        <v>0.017264767599240692</v>
      </c>
      <c r="F420" s="131">
        <f>D420</f>
        <v>747000</v>
      </c>
      <c r="G420" s="131"/>
      <c r="H420" s="248">
        <v>0</v>
      </c>
      <c r="I420" s="249">
        <v>0</v>
      </c>
      <c r="J420" s="252"/>
      <c r="K420" s="252"/>
      <c r="L420" s="465"/>
    </row>
    <row r="421" spans="1:12" s="69" customFormat="1" ht="19.5" customHeight="1">
      <c r="A421" s="473" t="s">
        <v>84</v>
      </c>
      <c r="B421" s="501"/>
      <c r="C421" s="462" t="s">
        <v>220</v>
      </c>
      <c r="D421" s="463">
        <f>D422</f>
        <v>130000</v>
      </c>
      <c r="E421" s="581">
        <f>D421/D656</f>
        <v>0.003004578029318996</v>
      </c>
      <c r="F421" s="463">
        <f>F422</f>
        <v>0</v>
      </c>
      <c r="G421" s="463">
        <f aca="true" t="shared" si="67" ref="G421:L421">G422</f>
        <v>0</v>
      </c>
      <c r="H421" s="463">
        <f t="shared" si="67"/>
        <v>0</v>
      </c>
      <c r="I421" s="463">
        <f t="shared" si="67"/>
        <v>0</v>
      </c>
      <c r="J421" s="463">
        <f t="shared" si="67"/>
        <v>0</v>
      </c>
      <c r="K421" s="463">
        <f t="shared" si="67"/>
        <v>0</v>
      </c>
      <c r="L421" s="579">
        <f t="shared" si="67"/>
        <v>130000</v>
      </c>
    </row>
    <row r="422" spans="1:12" s="69" customFormat="1" ht="21" customHeight="1">
      <c r="A422" s="181"/>
      <c r="B422" s="63" t="s">
        <v>189</v>
      </c>
      <c r="C422" s="54" t="s">
        <v>771</v>
      </c>
      <c r="D422" s="131">
        <v>130000</v>
      </c>
      <c r="E422" s="464">
        <f>D422/D656</f>
        <v>0.003004578029318996</v>
      </c>
      <c r="F422" s="131"/>
      <c r="G422" s="131"/>
      <c r="H422" s="248"/>
      <c r="I422" s="249"/>
      <c r="J422" s="252"/>
      <c r="K422" s="252"/>
      <c r="L422" s="590">
        <f>D422</f>
        <v>130000</v>
      </c>
    </row>
    <row r="423" spans="1:12" s="69" customFormat="1" ht="17.25" customHeight="1">
      <c r="A423" s="182" t="s">
        <v>245</v>
      </c>
      <c r="B423" s="198"/>
      <c r="C423" s="82" t="s">
        <v>252</v>
      </c>
      <c r="D423" s="250">
        <f>D424+D444+D464+D481+D488+D507+D514</f>
        <v>4015308</v>
      </c>
      <c r="E423" s="580">
        <f>D423/D656</f>
        <v>0.09280235536729846</v>
      </c>
      <c r="F423" s="250">
        <f>F424+F444+F464+F481+F488+F507+F514</f>
        <v>4015308</v>
      </c>
      <c r="G423" s="250">
        <f aca="true" t="shared" si="68" ref="G423:L423">G424+G444+G464+G481+G488+G507+G514</f>
        <v>1706412</v>
      </c>
      <c r="H423" s="250">
        <f t="shared" si="68"/>
        <v>291757</v>
      </c>
      <c r="I423" s="250">
        <f t="shared" si="68"/>
        <v>116286</v>
      </c>
      <c r="J423" s="250">
        <f t="shared" si="68"/>
        <v>0</v>
      </c>
      <c r="K423" s="250">
        <f t="shared" si="68"/>
        <v>0</v>
      </c>
      <c r="L423" s="250">
        <f t="shared" si="68"/>
        <v>0</v>
      </c>
    </row>
    <row r="424" spans="1:12" s="69" customFormat="1" ht="14.25" customHeight="1">
      <c r="A424" s="184" t="s">
        <v>247</v>
      </c>
      <c r="B424" s="197"/>
      <c r="C424" s="107" t="s">
        <v>371</v>
      </c>
      <c r="D424" s="246">
        <f>SUM(D425:D443)</f>
        <v>1206998</v>
      </c>
      <c r="E424" s="581">
        <f>D424/D656</f>
        <v>0.02789630517101515</v>
      </c>
      <c r="F424" s="246">
        <f aca="true" t="shared" si="69" ref="F424:L424">SUM(F425:F443)</f>
        <v>1206998</v>
      </c>
      <c r="G424" s="246">
        <f t="shared" si="69"/>
        <v>518342</v>
      </c>
      <c r="H424" s="246">
        <f t="shared" si="69"/>
        <v>82652</v>
      </c>
      <c r="I424" s="246">
        <f t="shared" si="69"/>
        <v>108980</v>
      </c>
      <c r="J424" s="246">
        <f t="shared" si="69"/>
        <v>0</v>
      </c>
      <c r="K424" s="246">
        <f t="shared" si="69"/>
        <v>0</v>
      </c>
      <c r="L424" s="247">
        <f t="shared" si="69"/>
        <v>0</v>
      </c>
    </row>
    <row r="425" spans="1:12" s="69" customFormat="1" ht="22.5" customHeight="1">
      <c r="A425" s="267"/>
      <c r="B425" s="268" t="s">
        <v>332</v>
      </c>
      <c r="C425" s="54" t="s">
        <v>560</v>
      </c>
      <c r="D425" s="259">
        <v>108980</v>
      </c>
      <c r="E425" s="505">
        <f>D425/D656</f>
        <v>0.0025187608741168016</v>
      </c>
      <c r="F425" s="259">
        <f>D425</f>
        <v>108980</v>
      </c>
      <c r="G425" s="259"/>
      <c r="H425" s="259"/>
      <c r="I425" s="259">
        <f>F425</f>
        <v>108980</v>
      </c>
      <c r="J425" s="259"/>
      <c r="K425" s="259"/>
      <c r="L425" s="296"/>
    </row>
    <row r="426" spans="1:12" s="69" customFormat="1" ht="15.75" customHeight="1">
      <c r="A426" s="187"/>
      <c r="B426" s="63" t="s">
        <v>372</v>
      </c>
      <c r="C426" s="55" t="s">
        <v>373</v>
      </c>
      <c r="D426" s="131">
        <v>100967</v>
      </c>
      <c r="E426" s="505">
        <f>D426/D656</f>
        <v>0.0023335633068173158</v>
      </c>
      <c r="F426" s="131">
        <f aca="true" t="shared" si="70" ref="F426:F443">D426</f>
        <v>100967</v>
      </c>
      <c r="G426" s="131">
        <v>0</v>
      </c>
      <c r="H426" s="248"/>
      <c r="I426" s="249">
        <v>0</v>
      </c>
      <c r="J426" s="252"/>
      <c r="K426" s="252"/>
      <c r="L426" s="465"/>
    </row>
    <row r="427" spans="1:12" s="69" customFormat="1" ht="15.75" customHeight="1">
      <c r="A427" s="187"/>
      <c r="B427" s="63" t="s">
        <v>151</v>
      </c>
      <c r="C427" s="54" t="s">
        <v>456</v>
      </c>
      <c r="D427" s="131">
        <v>494090</v>
      </c>
      <c r="E427" s="505">
        <f>D427/D656</f>
        <v>0.011419476603894021</v>
      </c>
      <c r="F427" s="131">
        <f t="shared" si="70"/>
        <v>494090</v>
      </c>
      <c r="G427" s="131">
        <f>F427</f>
        <v>494090</v>
      </c>
      <c r="H427" s="248"/>
      <c r="I427" s="249">
        <v>0</v>
      </c>
      <c r="J427" s="252"/>
      <c r="K427" s="252"/>
      <c r="L427" s="465"/>
    </row>
    <row r="428" spans="1:12" s="69" customFormat="1" ht="15" customHeight="1">
      <c r="A428" s="187"/>
      <c r="B428" s="63" t="s">
        <v>155</v>
      </c>
      <c r="C428" s="54" t="s">
        <v>156</v>
      </c>
      <c r="D428" s="131">
        <v>24252</v>
      </c>
      <c r="E428" s="505">
        <f>D428/D656</f>
        <v>0.0005605155874388023</v>
      </c>
      <c r="F428" s="131">
        <f t="shared" si="70"/>
        <v>24252</v>
      </c>
      <c r="G428" s="131">
        <f>F428</f>
        <v>24252</v>
      </c>
      <c r="H428" s="248"/>
      <c r="I428" s="249">
        <v>0</v>
      </c>
      <c r="J428" s="252"/>
      <c r="K428" s="252"/>
      <c r="L428" s="465"/>
    </row>
    <row r="429" spans="1:12" s="69" customFormat="1" ht="15" customHeight="1">
      <c r="A429" s="187"/>
      <c r="B429" s="190" t="s">
        <v>204</v>
      </c>
      <c r="C429" s="54" t="s">
        <v>218</v>
      </c>
      <c r="D429" s="131">
        <v>70362</v>
      </c>
      <c r="E429" s="505">
        <f>D429/D656</f>
        <v>0.001626216302299563</v>
      </c>
      <c r="F429" s="131">
        <f t="shared" si="70"/>
        <v>70362</v>
      </c>
      <c r="G429" s="131"/>
      <c r="H429" s="248">
        <f>F429</f>
        <v>70362</v>
      </c>
      <c r="I429" s="249">
        <v>0</v>
      </c>
      <c r="J429" s="252"/>
      <c r="K429" s="252"/>
      <c r="L429" s="465"/>
    </row>
    <row r="430" spans="1:12" s="69" customFormat="1" ht="13.5" customHeight="1">
      <c r="A430" s="187"/>
      <c r="B430" s="190" t="s">
        <v>157</v>
      </c>
      <c r="C430" s="54" t="s">
        <v>158</v>
      </c>
      <c r="D430" s="131">
        <v>12290</v>
      </c>
      <c r="E430" s="505">
        <f>D430/D656</f>
        <v>0.0002840481844640805</v>
      </c>
      <c r="F430" s="131">
        <f t="shared" si="70"/>
        <v>12290</v>
      </c>
      <c r="G430" s="131"/>
      <c r="H430" s="248">
        <f>F430</f>
        <v>12290</v>
      </c>
      <c r="I430" s="249">
        <v>0</v>
      </c>
      <c r="J430" s="252"/>
      <c r="K430" s="252"/>
      <c r="L430" s="465"/>
    </row>
    <row r="431" spans="1:12" s="69" customFormat="1" ht="14.25" customHeight="1">
      <c r="A431" s="187"/>
      <c r="B431" s="63" t="s">
        <v>159</v>
      </c>
      <c r="C431" s="55" t="s">
        <v>278</v>
      </c>
      <c r="D431" s="131">
        <v>94702</v>
      </c>
      <c r="E431" s="505">
        <f>D431/D656</f>
        <v>0.0021887657579428275</v>
      </c>
      <c r="F431" s="131">
        <f t="shared" si="70"/>
        <v>94702</v>
      </c>
      <c r="G431" s="131">
        <v>0</v>
      </c>
      <c r="H431" s="248"/>
      <c r="I431" s="249">
        <v>0</v>
      </c>
      <c r="J431" s="252"/>
      <c r="K431" s="252"/>
      <c r="L431" s="465"/>
    </row>
    <row r="432" spans="1:12" s="69" customFormat="1" ht="16.5" customHeight="1">
      <c r="A432" s="187"/>
      <c r="B432" s="63" t="s">
        <v>235</v>
      </c>
      <c r="C432" s="55" t="s">
        <v>374</v>
      </c>
      <c r="D432" s="131">
        <v>140160</v>
      </c>
      <c r="E432" s="505">
        <f>D432/D656</f>
        <v>0.003239397358379619</v>
      </c>
      <c r="F432" s="131">
        <f t="shared" si="70"/>
        <v>140160</v>
      </c>
      <c r="G432" s="131">
        <v>0</v>
      </c>
      <c r="H432" s="248"/>
      <c r="I432" s="249">
        <v>0</v>
      </c>
      <c r="J432" s="252"/>
      <c r="K432" s="252"/>
      <c r="L432" s="465"/>
    </row>
    <row r="433" spans="1:12" s="69" customFormat="1" ht="15.75" customHeight="1">
      <c r="A433" s="187"/>
      <c r="B433" s="63" t="s">
        <v>377</v>
      </c>
      <c r="C433" s="55" t="s">
        <v>378</v>
      </c>
      <c r="D433" s="131">
        <v>5520</v>
      </c>
      <c r="E433" s="505">
        <f>D433/D656</f>
        <v>0.00012757900555262198</v>
      </c>
      <c r="F433" s="131">
        <f t="shared" si="70"/>
        <v>5520</v>
      </c>
      <c r="G433" s="131">
        <v>0</v>
      </c>
      <c r="H433" s="248"/>
      <c r="I433" s="249">
        <v>0</v>
      </c>
      <c r="J433" s="252"/>
      <c r="K433" s="252"/>
      <c r="L433" s="465"/>
    </row>
    <row r="434" spans="1:12" s="69" customFormat="1" ht="16.5" customHeight="1">
      <c r="A434" s="187"/>
      <c r="B434" s="63" t="s">
        <v>161</v>
      </c>
      <c r="C434" s="55" t="s">
        <v>238</v>
      </c>
      <c r="D434" s="131">
        <v>99800</v>
      </c>
      <c r="E434" s="505">
        <f>D434/D656</f>
        <v>0.0023065914409695063</v>
      </c>
      <c r="F434" s="131">
        <f t="shared" si="70"/>
        <v>99800</v>
      </c>
      <c r="G434" s="131">
        <v>0</v>
      </c>
      <c r="H434" s="248"/>
      <c r="I434" s="249">
        <v>0</v>
      </c>
      <c r="J434" s="252"/>
      <c r="K434" s="252"/>
      <c r="L434" s="465"/>
    </row>
    <row r="435" spans="1:12" s="69" customFormat="1" ht="16.5" customHeight="1">
      <c r="A435" s="187"/>
      <c r="B435" s="63" t="s">
        <v>224</v>
      </c>
      <c r="C435" s="55" t="s">
        <v>225</v>
      </c>
      <c r="D435" s="131">
        <v>400</v>
      </c>
      <c r="E435" s="505">
        <f>D435/D656</f>
        <v>9.24485547482768E-06</v>
      </c>
      <c r="F435" s="131">
        <f t="shared" si="70"/>
        <v>400</v>
      </c>
      <c r="G435" s="131">
        <v>0</v>
      </c>
      <c r="H435" s="248"/>
      <c r="I435" s="249"/>
      <c r="J435" s="252"/>
      <c r="K435" s="252"/>
      <c r="L435" s="465"/>
    </row>
    <row r="436" spans="1:12" s="69" customFormat="1" ht="16.5" customHeight="1">
      <c r="A436" s="187"/>
      <c r="B436" s="63" t="s">
        <v>165</v>
      </c>
      <c r="C436" s="55" t="s">
        <v>240</v>
      </c>
      <c r="D436" s="131">
        <v>23484</v>
      </c>
      <c r="E436" s="505">
        <f>D436/D656</f>
        <v>0.0005427654649271331</v>
      </c>
      <c r="F436" s="131">
        <f t="shared" si="70"/>
        <v>23484</v>
      </c>
      <c r="G436" s="131">
        <v>0</v>
      </c>
      <c r="H436" s="248"/>
      <c r="I436" s="249">
        <v>0</v>
      </c>
      <c r="J436" s="252"/>
      <c r="K436" s="252"/>
      <c r="L436" s="465"/>
    </row>
    <row r="437" spans="1:12" s="69" customFormat="1" ht="16.5" customHeight="1">
      <c r="A437" s="187"/>
      <c r="B437" s="63" t="s">
        <v>393</v>
      </c>
      <c r="C437" s="54" t="s">
        <v>397</v>
      </c>
      <c r="D437" s="131">
        <v>3600</v>
      </c>
      <c r="E437" s="505">
        <f>D437/D656</f>
        <v>8.320369927344912E-05</v>
      </c>
      <c r="F437" s="131">
        <f t="shared" si="70"/>
        <v>3600</v>
      </c>
      <c r="G437" s="131">
        <v>0</v>
      </c>
      <c r="H437" s="248"/>
      <c r="I437" s="249"/>
      <c r="J437" s="252"/>
      <c r="K437" s="252"/>
      <c r="L437" s="465"/>
    </row>
    <row r="438" spans="1:12" s="69" customFormat="1" ht="16.5" customHeight="1">
      <c r="A438" s="187"/>
      <c r="B438" s="63" t="s">
        <v>167</v>
      </c>
      <c r="C438" s="55" t="s">
        <v>168</v>
      </c>
      <c r="D438" s="131">
        <v>3600</v>
      </c>
      <c r="E438" s="505">
        <f>D438/D656</f>
        <v>8.320369927344912E-05</v>
      </c>
      <c r="F438" s="131">
        <f t="shared" si="70"/>
        <v>3600</v>
      </c>
      <c r="G438" s="131">
        <v>0</v>
      </c>
      <c r="H438" s="248"/>
      <c r="I438" s="249">
        <v>0</v>
      </c>
      <c r="J438" s="252"/>
      <c r="K438" s="252"/>
      <c r="L438" s="465"/>
    </row>
    <row r="439" spans="1:12" s="69" customFormat="1" ht="16.5" customHeight="1">
      <c r="A439" s="187"/>
      <c r="B439" s="63" t="s">
        <v>169</v>
      </c>
      <c r="C439" s="55" t="s">
        <v>170</v>
      </c>
      <c r="D439" s="131">
        <v>1392</v>
      </c>
      <c r="E439" s="505">
        <f>D439/D656</f>
        <v>3.2172097052400326E-05</v>
      </c>
      <c r="F439" s="131">
        <f t="shared" si="70"/>
        <v>1392</v>
      </c>
      <c r="G439" s="131">
        <v>0</v>
      </c>
      <c r="H439" s="248"/>
      <c r="I439" s="249">
        <v>0</v>
      </c>
      <c r="J439" s="252"/>
      <c r="K439" s="252"/>
      <c r="L439" s="465"/>
    </row>
    <row r="440" spans="1:12" s="69" customFormat="1" ht="15" customHeight="1">
      <c r="A440" s="187"/>
      <c r="B440" s="63" t="s">
        <v>171</v>
      </c>
      <c r="C440" s="55" t="s">
        <v>172</v>
      </c>
      <c r="D440" s="131">
        <v>20399</v>
      </c>
      <c r="E440" s="505">
        <f>D440/D656</f>
        <v>0.0004714645170775246</v>
      </c>
      <c r="F440" s="131">
        <f t="shared" si="70"/>
        <v>20399</v>
      </c>
      <c r="G440" s="131">
        <v>0</v>
      </c>
      <c r="H440" s="248"/>
      <c r="I440" s="249">
        <v>0</v>
      </c>
      <c r="J440" s="252"/>
      <c r="K440" s="252"/>
      <c r="L440" s="465"/>
    </row>
    <row r="441" spans="1:12" s="69" customFormat="1" ht="15" customHeight="1">
      <c r="A441" s="187"/>
      <c r="B441" s="63" t="s">
        <v>394</v>
      </c>
      <c r="C441" s="54" t="s">
        <v>817</v>
      </c>
      <c r="D441" s="131">
        <v>1500</v>
      </c>
      <c r="E441" s="505">
        <f>D441/D656</f>
        <v>3.46682080306038E-05</v>
      </c>
      <c r="F441" s="131">
        <f t="shared" si="70"/>
        <v>1500</v>
      </c>
      <c r="G441" s="131">
        <v>0</v>
      </c>
      <c r="H441" s="248"/>
      <c r="I441" s="249"/>
      <c r="J441" s="252"/>
      <c r="K441" s="252"/>
      <c r="L441" s="465"/>
    </row>
    <row r="442" spans="1:12" s="69" customFormat="1" ht="15" customHeight="1">
      <c r="A442" s="187"/>
      <c r="B442" s="63" t="s">
        <v>395</v>
      </c>
      <c r="C442" s="54" t="s">
        <v>399</v>
      </c>
      <c r="D442" s="131">
        <v>500</v>
      </c>
      <c r="E442" s="505">
        <f>D442/D656</f>
        <v>1.15560693435346E-05</v>
      </c>
      <c r="F442" s="131">
        <f t="shared" si="70"/>
        <v>500</v>
      </c>
      <c r="G442" s="131">
        <v>0</v>
      </c>
      <c r="H442" s="248"/>
      <c r="I442" s="249"/>
      <c r="J442" s="252"/>
      <c r="K442" s="252"/>
      <c r="L442" s="465"/>
    </row>
    <row r="443" spans="1:12" s="69" customFormat="1" ht="15" customHeight="1">
      <c r="A443" s="187"/>
      <c r="B443" s="63" t="s">
        <v>396</v>
      </c>
      <c r="C443" s="54" t="s">
        <v>400</v>
      </c>
      <c r="D443" s="131">
        <v>1000</v>
      </c>
      <c r="E443" s="505">
        <f>D443/D656</f>
        <v>2.31121386870692E-05</v>
      </c>
      <c r="F443" s="131">
        <f t="shared" si="70"/>
        <v>1000</v>
      </c>
      <c r="G443" s="131">
        <v>0</v>
      </c>
      <c r="H443" s="248"/>
      <c r="I443" s="249"/>
      <c r="J443" s="252"/>
      <c r="K443" s="252"/>
      <c r="L443" s="465"/>
    </row>
    <row r="444" spans="1:12" s="69" customFormat="1" ht="15.75" customHeight="1">
      <c r="A444" s="184" t="s">
        <v>248</v>
      </c>
      <c r="B444" s="197"/>
      <c r="C444" s="107" t="s">
        <v>376</v>
      </c>
      <c r="D444" s="246">
        <f>SUM(D445:D463)</f>
        <v>910376</v>
      </c>
      <c r="E444" s="581">
        <f>D444/D656</f>
        <v>0.02104073636937931</v>
      </c>
      <c r="F444" s="246">
        <f aca="true" t="shared" si="71" ref="F444:L444">SUM(F445:F463)</f>
        <v>910376</v>
      </c>
      <c r="G444" s="246">
        <f t="shared" si="71"/>
        <v>496035</v>
      </c>
      <c r="H444" s="246">
        <f t="shared" si="71"/>
        <v>83335</v>
      </c>
      <c r="I444" s="246">
        <f t="shared" si="71"/>
        <v>0</v>
      </c>
      <c r="J444" s="246">
        <f t="shared" si="71"/>
        <v>0</v>
      </c>
      <c r="K444" s="246">
        <f t="shared" si="71"/>
        <v>0</v>
      </c>
      <c r="L444" s="247">
        <f t="shared" si="71"/>
        <v>0</v>
      </c>
    </row>
    <row r="445" spans="1:12" s="69" customFormat="1" ht="19.5" customHeight="1">
      <c r="A445" s="181"/>
      <c r="B445" s="63" t="s">
        <v>151</v>
      </c>
      <c r="C445" s="54" t="s">
        <v>456</v>
      </c>
      <c r="D445" s="131">
        <v>462768</v>
      </c>
      <c r="E445" s="464">
        <f>D445/D656</f>
        <v>0.01069555819593764</v>
      </c>
      <c r="F445" s="131">
        <f>D445</f>
        <v>462768</v>
      </c>
      <c r="G445" s="131">
        <f>F445</f>
        <v>462768</v>
      </c>
      <c r="H445" s="248"/>
      <c r="I445" s="249">
        <v>0</v>
      </c>
      <c r="J445" s="252"/>
      <c r="K445" s="252"/>
      <c r="L445" s="465"/>
    </row>
    <row r="446" spans="1:12" s="69" customFormat="1" ht="17.25" customHeight="1">
      <c r="A446" s="181"/>
      <c r="B446" s="63" t="s">
        <v>155</v>
      </c>
      <c r="C446" s="54" t="s">
        <v>156</v>
      </c>
      <c r="D446" s="131">
        <v>33267</v>
      </c>
      <c r="E446" s="464">
        <f>D446/D656</f>
        <v>0.000768871517702731</v>
      </c>
      <c r="F446" s="131">
        <f aca="true" t="shared" si="72" ref="F446:F463">D446</f>
        <v>33267</v>
      </c>
      <c r="G446" s="131">
        <f>F446</f>
        <v>33267</v>
      </c>
      <c r="H446" s="248"/>
      <c r="I446" s="249">
        <v>0</v>
      </c>
      <c r="J446" s="252"/>
      <c r="K446" s="252"/>
      <c r="L446" s="465"/>
    </row>
    <row r="447" spans="1:12" s="69" customFormat="1" ht="18" customHeight="1">
      <c r="A447" s="181"/>
      <c r="B447" s="190" t="s">
        <v>204</v>
      </c>
      <c r="C447" s="54" t="s">
        <v>218</v>
      </c>
      <c r="D447" s="131">
        <v>71247</v>
      </c>
      <c r="E447" s="464">
        <f>D447/D656</f>
        <v>0.0016466705450376192</v>
      </c>
      <c r="F447" s="131">
        <f t="shared" si="72"/>
        <v>71247</v>
      </c>
      <c r="G447" s="131"/>
      <c r="H447" s="248">
        <f>F447</f>
        <v>71247</v>
      </c>
      <c r="I447" s="249">
        <v>0</v>
      </c>
      <c r="J447" s="252"/>
      <c r="K447" s="252"/>
      <c r="L447" s="465"/>
    </row>
    <row r="448" spans="1:12" s="69" customFormat="1" ht="15.75" customHeight="1">
      <c r="A448" s="181"/>
      <c r="B448" s="63" t="s">
        <v>157</v>
      </c>
      <c r="C448" s="55" t="s">
        <v>158</v>
      </c>
      <c r="D448" s="131">
        <v>12088</v>
      </c>
      <c r="E448" s="464">
        <f>D448/D656</f>
        <v>0.0002793795324492925</v>
      </c>
      <c r="F448" s="131">
        <f t="shared" si="72"/>
        <v>12088</v>
      </c>
      <c r="G448" s="131"/>
      <c r="H448" s="248">
        <f>F448</f>
        <v>12088</v>
      </c>
      <c r="I448" s="249">
        <v>0</v>
      </c>
      <c r="J448" s="252"/>
      <c r="K448" s="252"/>
      <c r="L448" s="465"/>
    </row>
    <row r="449" spans="1:12" s="69" customFormat="1" ht="15.75" customHeight="1">
      <c r="A449" s="181"/>
      <c r="B449" s="63" t="s">
        <v>159</v>
      </c>
      <c r="C449" s="55" t="s">
        <v>278</v>
      </c>
      <c r="D449" s="131">
        <v>12481</v>
      </c>
      <c r="E449" s="464">
        <f>D449/D656</f>
        <v>0.00028846260295331067</v>
      </c>
      <c r="F449" s="131">
        <f t="shared" si="72"/>
        <v>12481</v>
      </c>
      <c r="G449" s="131"/>
      <c r="H449" s="248"/>
      <c r="I449" s="249">
        <v>0</v>
      </c>
      <c r="J449" s="252"/>
      <c r="K449" s="252"/>
      <c r="L449" s="465"/>
    </row>
    <row r="450" spans="1:12" s="69" customFormat="1" ht="16.5" customHeight="1">
      <c r="A450" s="181"/>
      <c r="B450" s="63" t="s">
        <v>235</v>
      </c>
      <c r="C450" s="55" t="s">
        <v>374</v>
      </c>
      <c r="D450" s="131">
        <v>500</v>
      </c>
      <c r="E450" s="464">
        <f>D450/D656</f>
        <v>1.15560693435346E-05</v>
      </c>
      <c r="F450" s="131">
        <f t="shared" si="72"/>
        <v>500</v>
      </c>
      <c r="G450" s="131"/>
      <c r="H450" s="248"/>
      <c r="I450" s="249">
        <v>0</v>
      </c>
      <c r="J450" s="252"/>
      <c r="K450" s="252"/>
      <c r="L450" s="465"/>
    </row>
    <row r="451" spans="1:12" s="69" customFormat="1" ht="16.5" customHeight="1">
      <c r="A451" s="181"/>
      <c r="B451" s="63" t="s">
        <v>377</v>
      </c>
      <c r="C451" s="55" t="s">
        <v>378</v>
      </c>
      <c r="D451" s="131">
        <v>7900</v>
      </c>
      <c r="E451" s="464">
        <f>D451/D656</f>
        <v>0.00018258589562784668</v>
      </c>
      <c r="F451" s="131">
        <f t="shared" si="72"/>
        <v>7900</v>
      </c>
      <c r="G451" s="131"/>
      <c r="H451" s="248"/>
      <c r="I451" s="249">
        <v>0</v>
      </c>
      <c r="J451" s="252"/>
      <c r="K451" s="252"/>
      <c r="L451" s="465"/>
    </row>
    <row r="452" spans="1:12" s="69" customFormat="1" ht="14.25" customHeight="1">
      <c r="A452" s="181"/>
      <c r="B452" s="63" t="s">
        <v>161</v>
      </c>
      <c r="C452" s="55" t="s">
        <v>238</v>
      </c>
      <c r="D452" s="131">
        <v>55000</v>
      </c>
      <c r="E452" s="464">
        <f>D452/D656</f>
        <v>0.001271167627788806</v>
      </c>
      <c r="F452" s="131">
        <f t="shared" si="72"/>
        <v>55000</v>
      </c>
      <c r="G452" s="131"/>
      <c r="H452" s="248"/>
      <c r="I452" s="249">
        <v>0</v>
      </c>
      <c r="J452" s="252"/>
      <c r="K452" s="252"/>
      <c r="L452" s="465"/>
    </row>
    <row r="453" spans="1:12" s="69" customFormat="1" ht="14.25" customHeight="1">
      <c r="A453" s="181"/>
      <c r="B453" s="63" t="s">
        <v>224</v>
      </c>
      <c r="C453" s="55" t="s">
        <v>225</v>
      </c>
      <c r="D453" s="131">
        <v>400</v>
      </c>
      <c r="E453" s="464">
        <f>D453/D656</f>
        <v>9.24485547482768E-06</v>
      </c>
      <c r="F453" s="131">
        <f t="shared" si="72"/>
        <v>400</v>
      </c>
      <c r="G453" s="131"/>
      <c r="H453" s="248"/>
      <c r="I453" s="249"/>
      <c r="J453" s="252"/>
      <c r="K453" s="252"/>
      <c r="L453" s="465"/>
    </row>
    <row r="454" spans="1:12" s="69" customFormat="1" ht="14.25" customHeight="1">
      <c r="A454" s="181"/>
      <c r="B454" s="586">
        <v>4300</v>
      </c>
      <c r="C454" s="55" t="s">
        <v>240</v>
      </c>
      <c r="D454" s="131">
        <v>226148</v>
      </c>
      <c r="E454" s="464">
        <f>D454/D656</f>
        <v>0.005226763939803325</v>
      </c>
      <c r="F454" s="131">
        <f t="shared" si="72"/>
        <v>226148</v>
      </c>
      <c r="G454" s="131"/>
      <c r="H454" s="248"/>
      <c r="I454" s="249">
        <v>0</v>
      </c>
      <c r="J454" s="252"/>
      <c r="K454" s="252"/>
      <c r="L454" s="465"/>
    </row>
    <row r="455" spans="1:12" s="69" customFormat="1" ht="15.75" customHeight="1">
      <c r="A455" s="181"/>
      <c r="B455" s="63" t="s">
        <v>695</v>
      </c>
      <c r="C455" s="55" t="s">
        <v>696</v>
      </c>
      <c r="D455" s="131">
        <v>792</v>
      </c>
      <c r="E455" s="464">
        <f>D455/D656</f>
        <v>1.8304813840158808E-05</v>
      </c>
      <c r="F455" s="131">
        <f t="shared" si="72"/>
        <v>792</v>
      </c>
      <c r="G455" s="131"/>
      <c r="H455" s="248"/>
      <c r="I455" s="249">
        <v>0</v>
      </c>
      <c r="J455" s="252"/>
      <c r="K455" s="252"/>
      <c r="L455" s="465"/>
    </row>
    <row r="456" spans="1:12" s="69" customFormat="1" ht="15.75" customHeight="1">
      <c r="A456" s="181"/>
      <c r="B456" s="63" t="s">
        <v>401</v>
      </c>
      <c r="C456" s="54" t="s">
        <v>403</v>
      </c>
      <c r="D456" s="131">
        <v>600</v>
      </c>
      <c r="E456" s="464">
        <f>D456/D656</f>
        <v>1.386728321224152E-05</v>
      </c>
      <c r="F456" s="131">
        <f t="shared" si="72"/>
        <v>600</v>
      </c>
      <c r="G456" s="131"/>
      <c r="H456" s="248"/>
      <c r="I456" s="249"/>
      <c r="J456" s="252"/>
      <c r="K456" s="252"/>
      <c r="L456" s="465"/>
    </row>
    <row r="457" spans="1:12" s="69" customFormat="1" ht="15.75" customHeight="1">
      <c r="A457" s="181"/>
      <c r="B457" s="63" t="s">
        <v>393</v>
      </c>
      <c r="C457" s="54" t="s">
        <v>397</v>
      </c>
      <c r="D457" s="131">
        <v>1300</v>
      </c>
      <c r="E457" s="464">
        <f>D457/D656</f>
        <v>3.004578029318996E-05</v>
      </c>
      <c r="F457" s="131">
        <f t="shared" si="72"/>
        <v>1300</v>
      </c>
      <c r="G457" s="131"/>
      <c r="H457" s="248"/>
      <c r="I457" s="249"/>
      <c r="J457" s="252"/>
      <c r="K457" s="252"/>
      <c r="L457" s="465"/>
    </row>
    <row r="458" spans="1:12" s="69" customFormat="1" ht="15.75" customHeight="1">
      <c r="A458" s="181"/>
      <c r="B458" s="63" t="s">
        <v>167</v>
      </c>
      <c r="C458" s="55" t="s">
        <v>168</v>
      </c>
      <c r="D458" s="131">
        <v>800</v>
      </c>
      <c r="E458" s="464">
        <f>D458/D656</f>
        <v>1.848971094965536E-05</v>
      </c>
      <c r="F458" s="131">
        <f t="shared" si="72"/>
        <v>800</v>
      </c>
      <c r="G458" s="131"/>
      <c r="H458" s="248"/>
      <c r="I458" s="249">
        <v>0</v>
      </c>
      <c r="J458" s="252"/>
      <c r="K458" s="252"/>
      <c r="L458" s="465"/>
    </row>
    <row r="459" spans="1:12" s="69" customFormat="1" ht="15.75" customHeight="1">
      <c r="A459" s="181"/>
      <c r="B459" s="63" t="s">
        <v>171</v>
      </c>
      <c r="C459" s="55" t="s">
        <v>172</v>
      </c>
      <c r="D459" s="131">
        <v>19341</v>
      </c>
      <c r="E459" s="464">
        <f>D459/D656</f>
        <v>0.0004470118743466054</v>
      </c>
      <c r="F459" s="131">
        <f t="shared" si="72"/>
        <v>19341</v>
      </c>
      <c r="G459" s="131"/>
      <c r="H459" s="248"/>
      <c r="I459" s="249">
        <v>0</v>
      </c>
      <c r="J459" s="252"/>
      <c r="K459" s="252"/>
      <c r="L459" s="465"/>
    </row>
    <row r="460" spans="1:12" s="69" customFormat="1" ht="16.5" customHeight="1">
      <c r="A460" s="181"/>
      <c r="B460" s="63" t="s">
        <v>187</v>
      </c>
      <c r="C460" s="55" t="s">
        <v>188</v>
      </c>
      <c r="D460" s="131">
        <v>3818</v>
      </c>
      <c r="E460" s="464">
        <f>D460/D656</f>
        <v>8.82421455072302E-05</v>
      </c>
      <c r="F460" s="131">
        <f t="shared" si="72"/>
        <v>3818</v>
      </c>
      <c r="G460" s="131"/>
      <c r="H460" s="248"/>
      <c r="I460" s="249">
        <v>0</v>
      </c>
      <c r="J460" s="252"/>
      <c r="K460" s="252"/>
      <c r="L460" s="465"/>
    </row>
    <row r="461" spans="1:12" s="69" customFormat="1" ht="16.5" customHeight="1">
      <c r="A461" s="181"/>
      <c r="B461" s="63" t="s">
        <v>243</v>
      </c>
      <c r="C461" s="55" t="s">
        <v>244</v>
      </c>
      <c r="D461" s="131">
        <v>426</v>
      </c>
      <c r="E461" s="464">
        <f>D461/D656</f>
        <v>9.84577108069148E-06</v>
      </c>
      <c r="F461" s="131">
        <f t="shared" si="72"/>
        <v>426</v>
      </c>
      <c r="G461" s="131"/>
      <c r="H461" s="248"/>
      <c r="I461" s="249">
        <v>0</v>
      </c>
      <c r="J461" s="252"/>
      <c r="K461" s="252"/>
      <c r="L461" s="465"/>
    </row>
    <row r="462" spans="1:12" s="69" customFormat="1" ht="15.75" customHeight="1">
      <c r="A462" s="181"/>
      <c r="B462" s="63" t="s">
        <v>394</v>
      </c>
      <c r="C462" s="54" t="s">
        <v>817</v>
      </c>
      <c r="D462" s="131">
        <v>1000</v>
      </c>
      <c r="E462" s="464">
        <f>D462/D656</f>
        <v>2.31121386870692E-05</v>
      </c>
      <c r="F462" s="131">
        <f t="shared" si="72"/>
        <v>1000</v>
      </c>
      <c r="G462" s="131"/>
      <c r="H462" s="248"/>
      <c r="I462" s="249"/>
      <c r="J462" s="252"/>
      <c r="K462" s="252"/>
      <c r="L462" s="465"/>
    </row>
    <row r="463" spans="1:12" s="69" customFormat="1" ht="16.5" customHeight="1">
      <c r="A463" s="181"/>
      <c r="B463" s="63" t="s">
        <v>395</v>
      </c>
      <c r="C463" s="54" t="s">
        <v>399</v>
      </c>
      <c r="D463" s="131">
        <v>500</v>
      </c>
      <c r="E463" s="464">
        <f>D463/D656</f>
        <v>1.15560693435346E-05</v>
      </c>
      <c r="F463" s="131">
        <f t="shared" si="72"/>
        <v>500</v>
      </c>
      <c r="G463" s="131"/>
      <c r="H463" s="248"/>
      <c r="I463" s="249"/>
      <c r="J463" s="252"/>
      <c r="K463" s="252"/>
      <c r="L463" s="465"/>
    </row>
    <row r="464" spans="1:12" s="69" customFormat="1" ht="15" customHeight="1">
      <c r="A464" s="179" t="s">
        <v>386</v>
      </c>
      <c r="B464" s="197"/>
      <c r="C464" s="116" t="s">
        <v>627</v>
      </c>
      <c r="D464" s="246">
        <f aca="true" t="shared" si="73" ref="D464:L464">SUM(D465:D480)</f>
        <v>354000</v>
      </c>
      <c r="E464" s="581">
        <f>D464/D656</f>
        <v>0.008181697095222496</v>
      </c>
      <c r="F464" s="246">
        <f t="shared" si="73"/>
        <v>354000</v>
      </c>
      <c r="G464" s="246">
        <f t="shared" si="73"/>
        <v>287348</v>
      </c>
      <c r="H464" s="246">
        <f t="shared" si="73"/>
        <v>47961</v>
      </c>
      <c r="I464" s="246">
        <f t="shared" si="73"/>
        <v>0</v>
      </c>
      <c r="J464" s="246">
        <f t="shared" si="73"/>
        <v>0</v>
      </c>
      <c r="K464" s="246">
        <f t="shared" si="73"/>
        <v>0</v>
      </c>
      <c r="L464" s="247">
        <f t="shared" si="73"/>
        <v>0</v>
      </c>
    </row>
    <row r="465" spans="1:12" s="69" customFormat="1" ht="14.25" customHeight="1">
      <c r="A465" s="181"/>
      <c r="B465" s="63" t="s">
        <v>151</v>
      </c>
      <c r="C465" s="54" t="s">
        <v>456</v>
      </c>
      <c r="D465" s="131">
        <v>271343</v>
      </c>
      <c r="E465" s="464">
        <f>D465/D656</f>
        <v>0.006271317047765418</v>
      </c>
      <c r="F465" s="131">
        <f>D465</f>
        <v>271343</v>
      </c>
      <c r="G465" s="131">
        <f>F465</f>
        <v>271343</v>
      </c>
      <c r="H465" s="248"/>
      <c r="I465" s="249">
        <v>0</v>
      </c>
      <c r="J465" s="252"/>
      <c r="K465" s="252"/>
      <c r="L465" s="465"/>
    </row>
    <row r="466" spans="1:12" s="69" customFormat="1" ht="14.25" customHeight="1">
      <c r="A466" s="181"/>
      <c r="B466" s="63" t="s">
        <v>155</v>
      </c>
      <c r="C466" s="54" t="s">
        <v>156</v>
      </c>
      <c r="D466" s="131">
        <v>16005</v>
      </c>
      <c r="E466" s="464">
        <f>D466/D656</f>
        <v>0.00036990977968654257</v>
      </c>
      <c r="F466" s="131">
        <f>D466</f>
        <v>16005</v>
      </c>
      <c r="G466" s="131">
        <f>F466</f>
        <v>16005</v>
      </c>
      <c r="H466" s="248"/>
      <c r="I466" s="249"/>
      <c r="J466" s="252"/>
      <c r="K466" s="252"/>
      <c r="L466" s="465"/>
    </row>
    <row r="467" spans="1:12" s="69" customFormat="1" ht="15" customHeight="1">
      <c r="A467" s="181"/>
      <c r="B467" s="63" t="s">
        <v>182</v>
      </c>
      <c r="C467" s="54" t="s">
        <v>218</v>
      </c>
      <c r="D467" s="131">
        <v>41393</v>
      </c>
      <c r="E467" s="464">
        <f>D467/D656</f>
        <v>0.0009566807566738554</v>
      </c>
      <c r="F467" s="131">
        <f aca="true" t="shared" si="74" ref="F467:F480">D467</f>
        <v>41393</v>
      </c>
      <c r="G467" s="131"/>
      <c r="H467" s="248">
        <f>F467</f>
        <v>41393</v>
      </c>
      <c r="I467" s="249">
        <v>0</v>
      </c>
      <c r="J467" s="252"/>
      <c r="K467" s="252"/>
      <c r="L467" s="465"/>
    </row>
    <row r="468" spans="1:12" s="69" customFormat="1" ht="15" customHeight="1">
      <c r="A468" s="181"/>
      <c r="B468" s="63" t="s">
        <v>157</v>
      </c>
      <c r="C468" s="55" t="s">
        <v>158</v>
      </c>
      <c r="D468" s="131">
        <v>6568</v>
      </c>
      <c r="E468" s="464">
        <f>D468/D656</f>
        <v>0.0001518005268966705</v>
      </c>
      <c r="F468" s="131">
        <f t="shared" si="74"/>
        <v>6568</v>
      </c>
      <c r="G468" s="131"/>
      <c r="H468" s="248">
        <f>F468</f>
        <v>6568</v>
      </c>
      <c r="I468" s="249">
        <v>0</v>
      </c>
      <c r="J468" s="252"/>
      <c r="K468" s="252"/>
      <c r="L468" s="465"/>
    </row>
    <row r="469" spans="1:12" s="69" customFormat="1" ht="15" customHeight="1">
      <c r="A469" s="181"/>
      <c r="B469" s="63" t="s">
        <v>693</v>
      </c>
      <c r="C469" s="54" t="s">
        <v>694</v>
      </c>
      <c r="D469" s="131">
        <v>0</v>
      </c>
      <c r="E469" s="464">
        <f>D469/D656</f>
        <v>0</v>
      </c>
      <c r="F469" s="131">
        <f t="shared" si="74"/>
        <v>0</v>
      </c>
      <c r="G469" s="131">
        <f>F469</f>
        <v>0</v>
      </c>
      <c r="H469" s="248"/>
      <c r="I469" s="249"/>
      <c r="J469" s="252"/>
      <c r="K469" s="252"/>
      <c r="L469" s="465"/>
    </row>
    <row r="470" spans="1:12" s="69" customFormat="1" ht="15" customHeight="1">
      <c r="A470" s="181"/>
      <c r="B470" s="63" t="s">
        <v>159</v>
      </c>
      <c r="C470" s="55" t="s">
        <v>390</v>
      </c>
      <c r="D470" s="131">
        <v>1500</v>
      </c>
      <c r="E470" s="464">
        <f>D470/D656</f>
        <v>3.46682080306038E-05</v>
      </c>
      <c r="F470" s="131">
        <f t="shared" si="74"/>
        <v>1500</v>
      </c>
      <c r="G470" s="131"/>
      <c r="H470" s="248"/>
      <c r="I470" s="249">
        <v>0</v>
      </c>
      <c r="J470" s="252"/>
      <c r="K470" s="252"/>
      <c r="L470" s="465"/>
    </row>
    <row r="471" spans="1:12" s="69" customFormat="1" ht="15" customHeight="1">
      <c r="A471" s="181"/>
      <c r="B471" s="63" t="s">
        <v>377</v>
      </c>
      <c r="C471" s="55" t="s">
        <v>818</v>
      </c>
      <c r="D471" s="131">
        <v>500</v>
      </c>
      <c r="E471" s="464">
        <f>D471/D656</f>
        <v>1.15560693435346E-05</v>
      </c>
      <c r="F471" s="131">
        <f t="shared" si="74"/>
        <v>500</v>
      </c>
      <c r="G471" s="131"/>
      <c r="H471" s="248"/>
      <c r="I471" s="249"/>
      <c r="J471" s="252"/>
      <c r="K471" s="252"/>
      <c r="L471" s="465"/>
    </row>
    <row r="472" spans="1:12" s="69" customFormat="1" ht="15" customHeight="1">
      <c r="A472" s="181"/>
      <c r="B472" s="63" t="s">
        <v>161</v>
      </c>
      <c r="C472" s="55" t="s">
        <v>238</v>
      </c>
      <c r="D472" s="131">
        <v>4810</v>
      </c>
      <c r="E472" s="464">
        <f>D472/D656</f>
        <v>0.00011116938708480286</v>
      </c>
      <c r="F472" s="131">
        <f t="shared" si="74"/>
        <v>4810</v>
      </c>
      <c r="G472" s="131"/>
      <c r="H472" s="248"/>
      <c r="I472" s="249"/>
      <c r="J472" s="252"/>
      <c r="K472" s="252"/>
      <c r="L472" s="465"/>
    </row>
    <row r="473" spans="1:12" s="69" customFormat="1" ht="15" customHeight="1">
      <c r="A473" s="181"/>
      <c r="B473" s="63" t="s">
        <v>224</v>
      </c>
      <c r="C473" s="55" t="s">
        <v>225</v>
      </c>
      <c r="D473" s="131">
        <v>120</v>
      </c>
      <c r="E473" s="464">
        <f>D473/D656</f>
        <v>2.773456642448304E-06</v>
      </c>
      <c r="F473" s="131">
        <f t="shared" si="74"/>
        <v>120</v>
      </c>
      <c r="G473" s="131"/>
      <c r="H473" s="248"/>
      <c r="I473" s="249"/>
      <c r="J473" s="252"/>
      <c r="K473" s="252"/>
      <c r="L473" s="465"/>
    </row>
    <row r="474" spans="1:12" s="69" customFormat="1" ht="15" customHeight="1">
      <c r="A474" s="181"/>
      <c r="B474" s="63" t="s">
        <v>165</v>
      </c>
      <c r="C474" s="55" t="s">
        <v>240</v>
      </c>
      <c r="D474" s="131">
        <v>2000</v>
      </c>
      <c r="E474" s="464">
        <f>D474/D656</f>
        <v>4.62242773741384E-05</v>
      </c>
      <c r="F474" s="131">
        <f t="shared" si="74"/>
        <v>2000</v>
      </c>
      <c r="G474" s="131"/>
      <c r="H474" s="248"/>
      <c r="I474" s="249">
        <v>0</v>
      </c>
      <c r="J474" s="252"/>
      <c r="K474" s="252"/>
      <c r="L474" s="465"/>
    </row>
    <row r="475" spans="1:12" s="69" customFormat="1" ht="15" customHeight="1">
      <c r="A475" s="181"/>
      <c r="B475" s="63" t="s">
        <v>695</v>
      </c>
      <c r="C475" s="55" t="s">
        <v>696</v>
      </c>
      <c r="D475" s="131">
        <v>396</v>
      </c>
      <c r="E475" s="464">
        <f>D475/D656</f>
        <v>9.152406920079404E-06</v>
      </c>
      <c r="F475" s="131">
        <f t="shared" si="74"/>
        <v>396</v>
      </c>
      <c r="G475" s="131"/>
      <c r="H475" s="248"/>
      <c r="I475" s="249"/>
      <c r="J475" s="252"/>
      <c r="K475" s="252"/>
      <c r="L475" s="465"/>
    </row>
    <row r="476" spans="1:12" s="69" customFormat="1" ht="15" customHeight="1">
      <c r="A476" s="181"/>
      <c r="B476" s="63" t="s">
        <v>393</v>
      </c>
      <c r="C476" s="54" t="s">
        <v>397</v>
      </c>
      <c r="D476" s="131">
        <v>0</v>
      </c>
      <c r="E476" s="464">
        <f>D476/D656</f>
        <v>0</v>
      </c>
      <c r="F476" s="131">
        <f t="shared" si="74"/>
        <v>0</v>
      </c>
      <c r="G476" s="131"/>
      <c r="H476" s="248"/>
      <c r="I476" s="249"/>
      <c r="J476" s="252"/>
      <c r="K476" s="252"/>
      <c r="L476" s="465"/>
    </row>
    <row r="477" spans="1:12" s="69" customFormat="1" ht="15" customHeight="1">
      <c r="A477" s="181"/>
      <c r="B477" s="63" t="s">
        <v>167</v>
      </c>
      <c r="C477" s="55" t="s">
        <v>168</v>
      </c>
      <c r="D477" s="131">
        <v>0</v>
      </c>
      <c r="E477" s="464">
        <f>D477/D656</f>
        <v>0</v>
      </c>
      <c r="F477" s="131">
        <f t="shared" si="74"/>
        <v>0</v>
      </c>
      <c r="G477" s="131"/>
      <c r="H477" s="248"/>
      <c r="I477" s="249"/>
      <c r="J477" s="252"/>
      <c r="K477" s="252"/>
      <c r="L477" s="465"/>
    </row>
    <row r="478" spans="1:12" s="69" customFormat="1" ht="15" customHeight="1">
      <c r="A478" s="181"/>
      <c r="B478" s="63" t="s">
        <v>171</v>
      </c>
      <c r="C478" s="55" t="s">
        <v>172</v>
      </c>
      <c r="D478" s="131">
        <v>9365</v>
      </c>
      <c r="E478" s="464">
        <f>D478/D656</f>
        <v>0.00021644517880440307</v>
      </c>
      <c r="F478" s="131">
        <f t="shared" si="74"/>
        <v>9365</v>
      </c>
      <c r="G478" s="131"/>
      <c r="H478" s="248"/>
      <c r="I478" s="249"/>
      <c r="J478" s="252"/>
      <c r="K478" s="252"/>
      <c r="L478" s="465"/>
    </row>
    <row r="479" spans="1:12" s="69" customFormat="1" ht="15" customHeight="1">
      <c r="A479" s="181"/>
      <c r="B479" s="63" t="s">
        <v>394</v>
      </c>
      <c r="C479" s="54" t="s">
        <v>817</v>
      </c>
      <c r="D479" s="131">
        <v>0</v>
      </c>
      <c r="E479" s="464">
        <f>D479/D656</f>
        <v>0</v>
      </c>
      <c r="F479" s="131">
        <f t="shared" si="74"/>
        <v>0</v>
      </c>
      <c r="G479" s="131"/>
      <c r="H479" s="248"/>
      <c r="I479" s="249"/>
      <c r="J479" s="252"/>
      <c r="K479" s="252"/>
      <c r="L479" s="465"/>
    </row>
    <row r="480" spans="1:12" s="69" customFormat="1" ht="15" customHeight="1">
      <c r="A480" s="181"/>
      <c r="B480" s="63" t="s">
        <v>396</v>
      </c>
      <c r="C480" s="54" t="s">
        <v>400</v>
      </c>
      <c r="D480" s="131">
        <v>0</v>
      </c>
      <c r="E480" s="464">
        <f>D480/D656</f>
        <v>0</v>
      </c>
      <c r="F480" s="131">
        <f t="shared" si="74"/>
        <v>0</v>
      </c>
      <c r="G480" s="131"/>
      <c r="H480" s="248"/>
      <c r="I480" s="249"/>
      <c r="J480" s="252"/>
      <c r="K480" s="252"/>
      <c r="L480" s="465"/>
    </row>
    <row r="481" spans="1:12" s="69" customFormat="1" ht="15.75" customHeight="1">
      <c r="A481" s="179" t="s">
        <v>253</v>
      </c>
      <c r="B481" s="196"/>
      <c r="C481" s="107" t="s">
        <v>379</v>
      </c>
      <c r="D481" s="246">
        <f>SUM(D482:D487)</f>
        <v>1068178</v>
      </c>
      <c r="E481" s="581">
        <f>D481/D656</f>
        <v>0.024687878078476205</v>
      </c>
      <c r="F481" s="246">
        <f aca="true" t="shared" si="75" ref="F481:L481">SUM(F482:F487)</f>
        <v>1068178</v>
      </c>
      <c r="G481" s="246">
        <f t="shared" si="75"/>
        <v>73996</v>
      </c>
      <c r="H481" s="246">
        <f t="shared" si="75"/>
        <v>20476</v>
      </c>
      <c r="I481" s="246">
        <f t="shared" si="75"/>
        <v>7306</v>
      </c>
      <c r="J481" s="246">
        <f t="shared" si="75"/>
        <v>0</v>
      </c>
      <c r="K481" s="246">
        <f t="shared" si="75"/>
        <v>0</v>
      </c>
      <c r="L481" s="247">
        <f t="shared" si="75"/>
        <v>0</v>
      </c>
    </row>
    <row r="482" spans="1:12" s="69" customFormat="1" ht="15.75" customHeight="1">
      <c r="A482" s="193"/>
      <c r="B482" s="63" t="s">
        <v>332</v>
      </c>
      <c r="C482" s="54" t="s">
        <v>567</v>
      </c>
      <c r="D482" s="131">
        <v>7306</v>
      </c>
      <c r="E482" s="464">
        <f>D482/D656</f>
        <v>0.00016885728524772758</v>
      </c>
      <c r="F482" s="131">
        <f aca="true" t="shared" si="76" ref="F482:F487">D482</f>
        <v>7306</v>
      </c>
      <c r="G482" s="131"/>
      <c r="H482" s="131"/>
      <c r="I482" s="252">
        <f>F482</f>
        <v>7306</v>
      </c>
      <c r="J482" s="252"/>
      <c r="K482" s="252"/>
      <c r="L482" s="465"/>
    </row>
    <row r="483" spans="1:12" s="69" customFormat="1" ht="13.5" customHeight="1">
      <c r="A483" s="193"/>
      <c r="B483" s="63" t="s">
        <v>372</v>
      </c>
      <c r="C483" s="54" t="s">
        <v>373</v>
      </c>
      <c r="D483" s="131">
        <v>954842</v>
      </c>
      <c r="E483" s="464">
        <f>D483/D656</f>
        <v>0.02206844072823853</v>
      </c>
      <c r="F483" s="131">
        <f t="shared" si="76"/>
        <v>954842</v>
      </c>
      <c r="G483" s="131"/>
      <c r="H483" s="248"/>
      <c r="I483" s="249"/>
      <c r="J483" s="252"/>
      <c r="K483" s="252"/>
      <c r="L483" s="465"/>
    </row>
    <row r="484" spans="1:12" s="69" customFormat="1" ht="13.5" customHeight="1">
      <c r="A484" s="193"/>
      <c r="B484" s="63" t="s">
        <v>182</v>
      </c>
      <c r="C484" s="54" t="s">
        <v>218</v>
      </c>
      <c r="D484" s="131">
        <v>17474</v>
      </c>
      <c r="E484" s="464">
        <f>D484/D656</f>
        <v>0.0004038615114178472</v>
      </c>
      <c r="F484" s="131">
        <f t="shared" si="76"/>
        <v>17474</v>
      </c>
      <c r="G484" s="131"/>
      <c r="H484" s="248">
        <f>F484</f>
        <v>17474</v>
      </c>
      <c r="I484" s="249"/>
      <c r="J484" s="252"/>
      <c r="K484" s="252"/>
      <c r="L484" s="465"/>
    </row>
    <row r="485" spans="1:12" s="69" customFormat="1" ht="13.5" customHeight="1">
      <c r="A485" s="193"/>
      <c r="B485" s="63" t="s">
        <v>157</v>
      </c>
      <c r="C485" s="55" t="s">
        <v>158</v>
      </c>
      <c r="D485" s="131">
        <v>3002</v>
      </c>
      <c r="E485" s="464">
        <f>D485/D656</f>
        <v>6.938264033858174E-05</v>
      </c>
      <c r="F485" s="131">
        <f t="shared" si="76"/>
        <v>3002</v>
      </c>
      <c r="G485" s="131"/>
      <c r="H485" s="248">
        <f>F485</f>
        <v>3002</v>
      </c>
      <c r="I485" s="249"/>
      <c r="J485" s="252"/>
      <c r="K485" s="252"/>
      <c r="L485" s="465"/>
    </row>
    <row r="486" spans="1:12" s="69" customFormat="1" ht="16.5" customHeight="1">
      <c r="A486" s="193"/>
      <c r="B486" s="63" t="s">
        <v>693</v>
      </c>
      <c r="C486" s="55" t="s">
        <v>694</v>
      </c>
      <c r="D486" s="131">
        <v>73996</v>
      </c>
      <c r="E486" s="464">
        <f>D486/D656</f>
        <v>0.0017102058142883724</v>
      </c>
      <c r="F486" s="131">
        <f t="shared" si="76"/>
        <v>73996</v>
      </c>
      <c r="G486" s="131">
        <f>F486</f>
        <v>73996</v>
      </c>
      <c r="H486" s="248"/>
      <c r="I486" s="249"/>
      <c r="J486" s="252"/>
      <c r="K486" s="252"/>
      <c r="L486" s="465"/>
    </row>
    <row r="487" spans="1:12" s="69" customFormat="1" ht="16.5" customHeight="1">
      <c r="A487" s="193"/>
      <c r="B487" s="63" t="s">
        <v>159</v>
      </c>
      <c r="C487" s="55" t="s">
        <v>278</v>
      </c>
      <c r="D487" s="131">
        <v>11558</v>
      </c>
      <c r="E487" s="464">
        <f>D487/D656</f>
        <v>0.00026713009894514583</v>
      </c>
      <c r="F487" s="131">
        <f t="shared" si="76"/>
        <v>11558</v>
      </c>
      <c r="G487" s="131"/>
      <c r="H487" s="248"/>
      <c r="I487" s="249"/>
      <c r="J487" s="252"/>
      <c r="K487" s="252"/>
      <c r="L487" s="465"/>
    </row>
    <row r="488" spans="1:12" s="69" customFormat="1" ht="26.25" customHeight="1">
      <c r="A488" s="179" t="s">
        <v>249</v>
      </c>
      <c r="B488" s="196"/>
      <c r="C488" s="107" t="s">
        <v>380</v>
      </c>
      <c r="D488" s="246">
        <f>SUM(D489:D506)</f>
        <v>426045</v>
      </c>
      <c r="E488" s="203">
        <f>D488/D656</f>
        <v>0.009846811126932397</v>
      </c>
      <c r="F488" s="246">
        <f aca="true" t="shared" si="77" ref="F488:L488">SUM(F489:F506)</f>
        <v>426045</v>
      </c>
      <c r="G488" s="246">
        <f t="shared" si="77"/>
        <v>312755</v>
      </c>
      <c r="H488" s="246">
        <f t="shared" si="77"/>
        <v>54911</v>
      </c>
      <c r="I488" s="246">
        <f t="shared" si="77"/>
        <v>0</v>
      </c>
      <c r="J488" s="246">
        <f t="shared" si="77"/>
        <v>0</v>
      </c>
      <c r="K488" s="246">
        <f t="shared" si="77"/>
        <v>0</v>
      </c>
      <c r="L488" s="247">
        <f t="shared" si="77"/>
        <v>0</v>
      </c>
    </row>
    <row r="489" spans="1:12" s="69" customFormat="1" ht="15.75" customHeight="1">
      <c r="A489" s="178"/>
      <c r="B489" s="199" t="s">
        <v>151</v>
      </c>
      <c r="C489" s="54" t="s">
        <v>456</v>
      </c>
      <c r="D489" s="252">
        <v>294384</v>
      </c>
      <c r="E489" s="464">
        <f>D489/D656</f>
        <v>0.00680384383525418</v>
      </c>
      <c r="F489" s="252">
        <f>D489</f>
        <v>294384</v>
      </c>
      <c r="G489" s="252">
        <f>F489</f>
        <v>294384</v>
      </c>
      <c r="H489" s="249"/>
      <c r="I489" s="249"/>
      <c r="J489" s="252"/>
      <c r="K489" s="252"/>
      <c r="L489" s="465"/>
    </row>
    <row r="490" spans="1:12" s="69" customFormat="1" ht="18" customHeight="1">
      <c r="A490" s="178"/>
      <c r="B490" s="199" t="s">
        <v>155</v>
      </c>
      <c r="C490" s="54" t="s">
        <v>218</v>
      </c>
      <c r="D490" s="252">
        <v>16371</v>
      </c>
      <c r="E490" s="464">
        <f>D490/D656</f>
        <v>0.00037836882244600986</v>
      </c>
      <c r="F490" s="252">
        <f aca="true" t="shared" si="78" ref="F490:F506">D490</f>
        <v>16371</v>
      </c>
      <c r="G490" s="252">
        <f>F490</f>
        <v>16371</v>
      </c>
      <c r="H490" s="249"/>
      <c r="I490" s="249"/>
      <c r="J490" s="252"/>
      <c r="K490" s="252"/>
      <c r="L490" s="465"/>
    </row>
    <row r="491" spans="1:12" s="69" customFormat="1" ht="18" customHeight="1">
      <c r="A491" s="178"/>
      <c r="B491" s="199" t="s">
        <v>182</v>
      </c>
      <c r="C491" s="54" t="s">
        <v>218</v>
      </c>
      <c r="D491" s="252">
        <v>47391</v>
      </c>
      <c r="E491" s="464">
        <f>D491/D656</f>
        <v>0.0010953073645188964</v>
      </c>
      <c r="F491" s="252">
        <f t="shared" si="78"/>
        <v>47391</v>
      </c>
      <c r="G491" s="252"/>
      <c r="H491" s="249">
        <f>F491</f>
        <v>47391</v>
      </c>
      <c r="I491" s="249"/>
      <c r="J491" s="252"/>
      <c r="K491" s="252"/>
      <c r="L491" s="465"/>
    </row>
    <row r="492" spans="1:12" s="69" customFormat="1" ht="16.5" customHeight="1">
      <c r="A492" s="178"/>
      <c r="B492" s="199" t="s">
        <v>157</v>
      </c>
      <c r="C492" s="55" t="s">
        <v>158</v>
      </c>
      <c r="D492" s="252">
        <v>7520</v>
      </c>
      <c r="E492" s="464">
        <f>D492/D656</f>
        <v>0.00017380328292676038</v>
      </c>
      <c r="F492" s="252">
        <f t="shared" si="78"/>
        <v>7520</v>
      </c>
      <c r="G492" s="252"/>
      <c r="H492" s="249">
        <f>F492</f>
        <v>7520</v>
      </c>
      <c r="I492" s="249"/>
      <c r="J492" s="252"/>
      <c r="K492" s="252"/>
      <c r="L492" s="465"/>
    </row>
    <row r="493" spans="1:12" s="69" customFormat="1" ht="16.5" customHeight="1">
      <c r="A493" s="181"/>
      <c r="B493" s="63" t="s">
        <v>693</v>
      </c>
      <c r="C493" s="55" t="s">
        <v>694</v>
      </c>
      <c r="D493" s="131">
        <v>2000</v>
      </c>
      <c r="E493" s="464">
        <f>D493/D656</f>
        <v>4.62242773741384E-05</v>
      </c>
      <c r="F493" s="252">
        <f t="shared" si="78"/>
        <v>2000</v>
      </c>
      <c r="G493" s="131">
        <f>F493</f>
        <v>2000</v>
      </c>
      <c r="H493" s="249"/>
      <c r="I493" s="249"/>
      <c r="J493" s="252"/>
      <c r="K493" s="252"/>
      <c r="L493" s="465"/>
    </row>
    <row r="494" spans="1:12" s="69" customFormat="1" ht="15.75" customHeight="1">
      <c r="A494" s="181"/>
      <c r="B494" s="63" t="s">
        <v>159</v>
      </c>
      <c r="C494" s="55" t="s">
        <v>278</v>
      </c>
      <c r="D494" s="131">
        <v>6610</v>
      </c>
      <c r="E494" s="464">
        <f>D494/D656</f>
        <v>0.00015277123672152742</v>
      </c>
      <c r="F494" s="252">
        <f t="shared" si="78"/>
        <v>6610</v>
      </c>
      <c r="G494" s="131"/>
      <c r="H494" s="249"/>
      <c r="I494" s="249"/>
      <c r="J494" s="252"/>
      <c r="K494" s="252"/>
      <c r="L494" s="465"/>
    </row>
    <row r="495" spans="1:12" s="69" customFormat="1" ht="15.75" customHeight="1">
      <c r="A495" s="181"/>
      <c r="B495" s="63" t="s">
        <v>161</v>
      </c>
      <c r="C495" s="55" t="s">
        <v>238</v>
      </c>
      <c r="D495" s="131">
        <v>14924</v>
      </c>
      <c r="E495" s="464">
        <f>D495/D656</f>
        <v>0.0003449255577658207</v>
      </c>
      <c r="F495" s="252">
        <f t="shared" si="78"/>
        <v>14924</v>
      </c>
      <c r="G495" s="131"/>
      <c r="H495" s="249"/>
      <c r="I495" s="249"/>
      <c r="J495" s="252"/>
      <c r="K495" s="252"/>
      <c r="L495" s="465"/>
    </row>
    <row r="496" spans="1:12" s="69" customFormat="1" ht="15.75" customHeight="1">
      <c r="A496" s="181"/>
      <c r="B496" s="63" t="s">
        <v>224</v>
      </c>
      <c r="C496" s="55" t="s">
        <v>225</v>
      </c>
      <c r="D496" s="131">
        <v>200</v>
      </c>
      <c r="E496" s="464">
        <f>D496/D656</f>
        <v>4.62242773741384E-06</v>
      </c>
      <c r="F496" s="252">
        <f t="shared" si="78"/>
        <v>200</v>
      </c>
      <c r="G496" s="131"/>
      <c r="H496" s="249"/>
      <c r="I496" s="249"/>
      <c r="J496" s="252"/>
      <c r="K496" s="252"/>
      <c r="L496" s="465"/>
    </row>
    <row r="497" spans="1:12" s="69" customFormat="1" ht="15.75" customHeight="1">
      <c r="A497" s="181"/>
      <c r="B497" s="63" t="s">
        <v>165</v>
      </c>
      <c r="C497" s="55" t="s">
        <v>240</v>
      </c>
      <c r="D497" s="131">
        <v>12952</v>
      </c>
      <c r="E497" s="464">
        <f>D497/D656</f>
        <v>0.0002993484202749203</v>
      </c>
      <c r="F497" s="252">
        <f t="shared" si="78"/>
        <v>12952</v>
      </c>
      <c r="G497" s="131"/>
      <c r="H497" s="249"/>
      <c r="I497" s="249"/>
      <c r="J497" s="252"/>
      <c r="K497" s="252"/>
      <c r="L497" s="465"/>
    </row>
    <row r="498" spans="1:12" s="69" customFormat="1" ht="15.75" customHeight="1">
      <c r="A498" s="181"/>
      <c r="B498" s="63" t="s">
        <v>695</v>
      </c>
      <c r="C498" s="55" t="s">
        <v>696</v>
      </c>
      <c r="D498" s="131">
        <v>396</v>
      </c>
      <c r="E498" s="464">
        <f>D498/D656</f>
        <v>9.152406920079404E-06</v>
      </c>
      <c r="F498" s="252">
        <f t="shared" si="78"/>
        <v>396</v>
      </c>
      <c r="G498" s="131"/>
      <c r="H498" s="249"/>
      <c r="I498" s="249"/>
      <c r="J498" s="252"/>
      <c r="K498" s="252"/>
      <c r="L498" s="465"/>
    </row>
    <row r="499" spans="1:12" s="69" customFormat="1" ht="15.75" customHeight="1">
      <c r="A499" s="181"/>
      <c r="B499" s="63" t="s">
        <v>401</v>
      </c>
      <c r="C499" s="54" t="s">
        <v>403</v>
      </c>
      <c r="D499" s="131">
        <v>2040</v>
      </c>
      <c r="E499" s="464">
        <f>D499/D656</f>
        <v>4.7148762921621165E-05</v>
      </c>
      <c r="F499" s="252">
        <f t="shared" si="78"/>
        <v>2040</v>
      </c>
      <c r="G499" s="131"/>
      <c r="H499" s="249"/>
      <c r="I499" s="249"/>
      <c r="J499" s="252"/>
      <c r="K499" s="252"/>
      <c r="L499" s="465"/>
    </row>
    <row r="500" spans="1:12" s="69" customFormat="1" ht="15.75" customHeight="1">
      <c r="A500" s="181"/>
      <c r="B500" s="63" t="s">
        <v>393</v>
      </c>
      <c r="C500" s="54" t="s">
        <v>397</v>
      </c>
      <c r="D500" s="131">
        <v>4320</v>
      </c>
      <c r="E500" s="464">
        <f>D500/D656</f>
        <v>9.984443912813894E-05</v>
      </c>
      <c r="F500" s="252">
        <f t="shared" si="78"/>
        <v>4320</v>
      </c>
      <c r="G500" s="131"/>
      <c r="H500" s="249"/>
      <c r="I500" s="249"/>
      <c r="J500" s="252"/>
      <c r="K500" s="252"/>
      <c r="L500" s="465"/>
    </row>
    <row r="501" spans="1:12" s="69" customFormat="1" ht="15" customHeight="1">
      <c r="A501" s="181"/>
      <c r="B501" s="63" t="s">
        <v>167</v>
      </c>
      <c r="C501" s="55" t="s">
        <v>168</v>
      </c>
      <c r="D501" s="131">
        <v>1200</v>
      </c>
      <c r="E501" s="464">
        <f>D501/D656</f>
        <v>2.773456642448304E-05</v>
      </c>
      <c r="F501" s="252">
        <f t="shared" si="78"/>
        <v>1200</v>
      </c>
      <c r="G501" s="131"/>
      <c r="H501" s="249"/>
      <c r="I501" s="249"/>
      <c r="J501" s="252"/>
      <c r="K501" s="252"/>
      <c r="L501" s="465"/>
    </row>
    <row r="502" spans="1:12" s="69" customFormat="1" ht="15" customHeight="1">
      <c r="A502" s="181"/>
      <c r="B502" s="63" t="s">
        <v>171</v>
      </c>
      <c r="C502" s="55" t="s">
        <v>172</v>
      </c>
      <c r="D502" s="131">
        <v>8767</v>
      </c>
      <c r="E502" s="464">
        <f>D502/D656</f>
        <v>0.00020262411986953567</v>
      </c>
      <c r="F502" s="252">
        <f t="shared" si="78"/>
        <v>8767</v>
      </c>
      <c r="G502" s="131"/>
      <c r="H502" s="249"/>
      <c r="I502" s="249"/>
      <c r="J502" s="252"/>
      <c r="K502" s="252"/>
      <c r="L502" s="465"/>
    </row>
    <row r="503" spans="1:12" s="69" customFormat="1" ht="14.25" customHeight="1">
      <c r="A503" s="181"/>
      <c r="B503" s="63" t="s">
        <v>708</v>
      </c>
      <c r="C503" s="55" t="s">
        <v>561</v>
      </c>
      <c r="D503" s="131">
        <v>120</v>
      </c>
      <c r="E503" s="464">
        <f>D503/D656</f>
        <v>2.773456642448304E-06</v>
      </c>
      <c r="F503" s="252">
        <f t="shared" si="78"/>
        <v>120</v>
      </c>
      <c r="G503" s="131"/>
      <c r="H503" s="249"/>
      <c r="I503" s="249"/>
      <c r="J503" s="252"/>
      <c r="K503" s="252"/>
      <c r="L503" s="465"/>
    </row>
    <row r="504" spans="1:12" s="69" customFormat="1" ht="14.25" customHeight="1">
      <c r="A504" s="181"/>
      <c r="B504" s="63" t="s">
        <v>394</v>
      </c>
      <c r="C504" s="54" t="s">
        <v>817</v>
      </c>
      <c r="D504" s="131">
        <v>2400</v>
      </c>
      <c r="E504" s="464">
        <f>D504/D656</f>
        <v>5.546913284896608E-05</v>
      </c>
      <c r="F504" s="252">
        <f t="shared" si="78"/>
        <v>2400</v>
      </c>
      <c r="G504" s="131"/>
      <c r="H504" s="249"/>
      <c r="I504" s="249"/>
      <c r="J504" s="252"/>
      <c r="K504" s="252"/>
      <c r="L504" s="465"/>
    </row>
    <row r="505" spans="1:12" s="69" customFormat="1" ht="14.25" customHeight="1">
      <c r="A505" s="181"/>
      <c r="B505" s="63" t="s">
        <v>395</v>
      </c>
      <c r="C505" s="54" t="s">
        <v>399</v>
      </c>
      <c r="D505" s="131">
        <v>600</v>
      </c>
      <c r="E505" s="464">
        <f>D505/D656</f>
        <v>1.386728321224152E-05</v>
      </c>
      <c r="F505" s="252">
        <f t="shared" si="78"/>
        <v>600</v>
      </c>
      <c r="G505" s="131"/>
      <c r="H505" s="249"/>
      <c r="I505" s="249"/>
      <c r="J505" s="252"/>
      <c r="K505" s="252"/>
      <c r="L505" s="465"/>
    </row>
    <row r="506" spans="1:12" s="69" customFormat="1" ht="14.25" customHeight="1">
      <c r="A506" s="181"/>
      <c r="B506" s="63" t="s">
        <v>396</v>
      </c>
      <c r="C506" s="54" t="s">
        <v>400</v>
      </c>
      <c r="D506" s="131">
        <v>3850</v>
      </c>
      <c r="E506" s="464">
        <f>D506/D656</f>
        <v>8.898173394521642E-05</v>
      </c>
      <c r="F506" s="252">
        <f t="shared" si="78"/>
        <v>3850</v>
      </c>
      <c r="G506" s="131"/>
      <c r="H506" s="249"/>
      <c r="I506" s="249"/>
      <c r="J506" s="252"/>
      <c r="K506" s="252"/>
      <c r="L506" s="465"/>
    </row>
    <row r="507" spans="1:12" s="68" customFormat="1" ht="31.5" customHeight="1">
      <c r="A507" s="179" t="s">
        <v>455</v>
      </c>
      <c r="B507" s="197"/>
      <c r="C507" s="107" t="s">
        <v>457</v>
      </c>
      <c r="D507" s="246">
        <f>SUM(D508:D513)</f>
        <v>25631</v>
      </c>
      <c r="E507" s="203">
        <f>D507/D656</f>
        <v>0.0005923872266882707</v>
      </c>
      <c r="F507" s="246">
        <f aca="true" t="shared" si="79" ref="F507:L507">SUM(F508:F513)</f>
        <v>25631</v>
      </c>
      <c r="G507" s="246">
        <f t="shared" si="79"/>
        <v>13536</v>
      </c>
      <c r="H507" s="246">
        <f t="shared" si="79"/>
        <v>2422</v>
      </c>
      <c r="I507" s="246">
        <f t="shared" si="79"/>
        <v>0</v>
      </c>
      <c r="J507" s="246">
        <f t="shared" si="79"/>
        <v>0</v>
      </c>
      <c r="K507" s="246">
        <f t="shared" si="79"/>
        <v>0</v>
      </c>
      <c r="L507" s="247">
        <f t="shared" si="79"/>
        <v>0</v>
      </c>
    </row>
    <row r="508" spans="1:12" s="68" customFormat="1" ht="18.75" customHeight="1">
      <c r="A508" s="193"/>
      <c r="B508" s="63" t="s">
        <v>151</v>
      </c>
      <c r="C508" s="54" t="s">
        <v>456</v>
      </c>
      <c r="D508" s="131">
        <v>13536</v>
      </c>
      <c r="E508" s="464">
        <f>D508/D656</f>
        <v>0.0003128459092681687</v>
      </c>
      <c r="F508" s="131">
        <f aca="true" t="shared" si="80" ref="F508:F513">D508</f>
        <v>13536</v>
      </c>
      <c r="G508" s="131">
        <f>F508</f>
        <v>13536</v>
      </c>
      <c r="H508" s="131"/>
      <c r="I508" s="252"/>
      <c r="J508" s="252"/>
      <c r="K508" s="252"/>
      <c r="L508" s="465"/>
    </row>
    <row r="509" spans="1:12" s="68" customFormat="1" ht="14.25" customHeight="1">
      <c r="A509" s="193"/>
      <c r="B509" s="63" t="s">
        <v>182</v>
      </c>
      <c r="C509" s="54" t="s">
        <v>183</v>
      </c>
      <c r="D509" s="131">
        <v>2090</v>
      </c>
      <c r="E509" s="464">
        <f>D509/D656</f>
        <v>4.8304369855974627E-05</v>
      </c>
      <c r="F509" s="131">
        <f t="shared" si="80"/>
        <v>2090</v>
      </c>
      <c r="G509" s="131"/>
      <c r="H509" s="131">
        <f>D509</f>
        <v>2090</v>
      </c>
      <c r="I509" s="252"/>
      <c r="J509" s="252"/>
      <c r="K509" s="252"/>
      <c r="L509" s="465"/>
    </row>
    <row r="510" spans="1:12" s="68" customFormat="1" ht="13.5" customHeight="1">
      <c r="A510" s="193"/>
      <c r="B510" s="63" t="s">
        <v>157</v>
      </c>
      <c r="C510" s="54" t="s">
        <v>158</v>
      </c>
      <c r="D510" s="131">
        <v>332</v>
      </c>
      <c r="E510" s="464">
        <f>D510/D656</f>
        <v>7.673230044106974E-06</v>
      </c>
      <c r="F510" s="131">
        <f t="shared" si="80"/>
        <v>332</v>
      </c>
      <c r="G510" s="131"/>
      <c r="H510" s="131">
        <f>D510</f>
        <v>332</v>
      </c>
      <c r="I510" s="252"/>
      <c r="J510" s="252"/>
      <c r="K510" s="252"/>
      <c r="L510" s="465"/>
    </row>
    <row r="511" spans="1:12" s="69" customFormat="1" ht="14.25" customHeight="1">
      <c r="A511" s="181"/>
      <c r="B511" s="63" t="s">
        <v>161</v>
      </c>
      <c r="C511" s="55" t="s">
        <v>238</v>
      </c>
      <c r="D511" s="131">
        <v>3300</v>
      </c>
      <c r="E511" s="464">
        <f>D511/D656</f>
        <v>7.627005766732836E-05</v>
      </c>
      <c r="F511" s="131">
        <f t="shared" si="80"/>
        <v>3300</v>
      </c>
      <c r="G511" s="131"/>
      <c r="H511" s="131"/>
      <c r="I511" s="252"/>
      <c r="J511" s="252"/>
      <c r="K511" s="252"/>
      <c r="L511" s="465"/>
    </row>
    <row r="512" spans="1:12" s="69" customFormat="1" ht="14.25" customHeight="1">
      <c r="A512" s="181"/>
      <c r="B512" s="63" t="s">
        <v>165</v>
      </c>
      <c r="C512" s="55" t="s">
        <v>240</v>
      </c>
      <c r="D512" s="131">
        <v>5920</v>
      </c>
      <c r="E512" s="464">
        <f>D512/D656</f>
        <v>0.00013682386102744967</v>
      </c>
      <c r="F512" s="131">
        <f t="shared" si="80"/>
        <v>5920</v>
      </c>
      <c r="G512" s="131"/>
      <c r="H512" s="131"/>
      <c r="I512" s="252"/>
      <c r="J512" s="252"/>
      <c r="K512" s="252"/>
      <c r="L512" s="465"/>
    </row>
    <row r="513" spans="1:12" s="69" customFormat="1" ht="14.25" customHeight="1">
      <c r="A513" s="181"/>
      <c r="B513" s="63" t="s">
        <v>171</v>
      </c>
      <c r="C513" s="55" t="s">
        <v>172</v>
      </c>
      <c r="D513" s="131">
        <v>453</v>
      </c>
      <c r="E513" s="464">
        <f>D513/D656</f>
        <v>1.0469798825242348E-05</v>
      </c>
      <c r="F513" s="131">
        <f t="shared" si="80"/>
        <v>453</v>
      </c>
      <c r="G513" s="131"/>
      <c r="H513" s="131"/>
      <c r="I513" s="252"/>
      <c r="J513" s="252"/>
      <c r="K513" s="252"/>
      <c r="L513" s="465"/>
    </row>
    <row r="514" spans="1:12" s="69" customFormat="1" ht="18.75" customHeight="1">
      <c r="A514" s="179" t="s">
        <v>251</v>
      </c>
      <c r="B514" s="204"/>
      <c r="C514" s="107" t="s">
        <v>220</v>
      </c>
      <c r="D514" s="246">
        <f>SUM(D515:D518)</f>
        <v>24080</v>
      </c>
      <c r="E514" s="581">
        <f>D514/D656</f>
        <v>0.0005565402995846263</v>
      </c>
      <c r="F514" s="246">
        <f aca="true" t="shared" si="81" ref="F514:L514">SUM(F515:F518)</f>
        <v>24080</v>
      </c>
      <c r="G514" s="246">
        <f t="shared" si="81"/>
        <v>4400</v>
      </c>
      <c r="H514" s="246">
        <f t="shared" si="81"/>
        <v>0</v>
      </c>
      <c r="I514" s="246">
        <f t="shared" si="81"/>
        <v>0</v>
      </c>
      <c r="J514" s="246">
        <f t="shared" si="81"/>
        <v>0</v>
      </c>
      <c r="K514" s="246">
        <f t="shared" si="81"/>
        <v>0</v>
      </c>
      <c r="L514" s="247">
        <f t="shared" si="81"/>
        <v>0</v>
      </c>
    </row>
    <row r="515" spans="1:12" s="69" customFormat="1" ht="15.75" customHeight="1">
      <c r="A515" s="178"/>
      <c r="B515" s="260" t="s">
        <v>693</v>
      </c>
      <c r="C515" s="54" t="s">
        <v>694</v>
      </c>
      <c r="D515" s="259">
        <v>4400</v>
      </c>
      <c r="E515" s="505">
        <f>D515/D656</f>
        <v>0.00010169341022310449</v>
      </c>
      <c r="F515" s="259">
        <f>D515</f>
        <v>4400</v>
      </c>
      <c r="G515" s="259">
        <f>F515</f>
        <v>4400</v>
      </c>
      <c r="H515" s="259"/>
      <c r="I515" s="259"/>
      <c r="J515" s="259"/>
      <c r="K515" s="259"/>
      <c r="L515" s="296"/>
    </row>
    <row r="516" spans="1:12" s="69" customFormat="1" ht="14.25" customHeight="1">
      <c r="A516" s="193"/>
      <c r="B516" s="61" t="s">
        <v>159</v>
      </c>
      <c r="C516" s="54" t="s">
        <v>186</v>
      </c>
      <c r="D516" s="131">
        <v>1500</v>
      </c>
      <c r="E516" s="505">
        <f>D516/D656</f>
        <v>3.46682080306038E-05</v>
      </c>
      <c r="F516" s="259">
        <f>D516</f>
        <v>1500</v>
      </c>
      <c r="G516" s="131"/>
      <c r="H516" s="131"/>
      <c r="I516" s="252"/>
      <c r="J516" s="252"/>
      <c r="K516" s="252"/>
      <c r="L516" s="465"/>
    </row>
    <row r="517" spans="1:12" s="69" customFormat="1" ht="14.25" customHeight="1">
      <c r="A517" s="193"/>
      <c r="B517" s="61" t="s">
        <v>161</v>
      </c>
      <c r="C517" s="55" t="s">
        <v>238</v>
      </c>
      <c r="D517" s="131">
        <v>16600</v>
      </c>
      <c r="E517" s="505">
        <f>D517/D656</f>
        <v>0.00038366150220534874</v>
      </c>
      <c r="F517" s="259">
        <f>D517</f>
        <v>16600</v>
      </c>
      <c r="G517" s="131"/>
      <c r="H517" s="131"/>
      <c r="I517" s="252"/>
      <c r="J517" s="252"/>
      <c r="K517" s="252"/>
      <c r="L517" s="465"/>
    </row>
    <row r="518" spans="1:12" s="69" customFormat="1" ht="14.25" customHeight="1">
      <c r="A518" s="193"/>
      <c r="B518" s="61" t="s">
        <v>165</v>
      </c>
      <c r="C518" s="55" t="s">
        <v>240</v>
      </c>
      <c r="D518" s="131">
        <v>1580</v>
      </c>
      <c r="E518" s="505">
        <f>D518/D656</f>
        <v>3.6517179125569334E-05</v>
      </c>
      <c r="F518" s="259">
        <f>D518</f>
        <v>1580</v>
      </c>
      <c r="G518" s="131"/>
      <c r="H518" s="131"/>
      <c r="I518" s="252"/>
      <c r="J518" s="252"/>
      <c r="K518" s="252"/>
      <c r="L518" s="465"/>
    </row>
    <row r="519" spans="1:12" s="69" customFormat="1" ht="24.75" customHeight="1">
      <c r="A519" s="195" t="s">
        <v>370</v>
      </c>
      <c r="B519" s="201"/>
      <c r="C519" s="87" t="s">
        <v>250</v>
      </c>
      <c r="D519" s="250">
        <f>D520+D522+D531+D555</f>
        <v>1749921</v>
      </c>
      <c r="E519" s="580">
        <f>D519/D656</f>
        <v>0.04044441684341482</v>
      </c>
      <c r="F519" s="250">
        <f aca="true" t="shared" si="82" ref="F519:L519">F520+F522+F531+F555</f>
        <v>1749921</v>
      </c>
      <c r="G519" s="250">
        <f t="shared" si="82"/>
        <v>1152499</v>
      </c>
      <c r="H519" s="250">
        <f t="shared" si="82"/>
        <v>185227</v>
      </c>
      <c r="I519" s="250">
        <f t="shared" si="82"/>
        <v>41426</v>
      </c>
      <c r="J519" s="250">
        <f t="shared" si="82"/>
        <v>0</v>
      </c>
      <c r="K519" s="250">
        <f t="shared" si="82"/>
        <v>0</v>
      </c>
      <c r="L519" s="251">
        <f t="shared" si="82"/>
        <v>0</v>
      </c>
    </row>
    <row r="520" spans="1:12" s="69" customFormat="1" ht="24.75" customHeight="1">
      <c r="A520" s="179" t="s">
        <v>387</v>
      </c>
      <c r="B520" s="204"/>
      <c r="C520" s="107" t="s">
        <v>388</v>
      </c>
      <c r="D520" s="246">
        <f>D521</f>
        <v>41426</v>
      </c>
      <c r="E520" s="581">
        <f>D520/D656</f>
        <v>0.0009574434572505287</v>
      </c>
      <c r="F520" s="246">
        <f aca="true" t="shared" si="83" ref="F520:L520">F521</f>
        <v>41426</v>
      </c>
      <c r="G520" s="246">
        <f t="shared" si="83"/>
        <v>0</v>
      </c>
      <c r="H520" s="246">
        <f t="shared" si="83"/>
        <v>0</v>
      </c>
      <c r="I520" s="246">
        <f t="shared" si="83"/>
        <v>41426</v>
      </c>
      <c r="J520" s="246">
        <f t="shared" si="83"/>
        <v>0</v>
      </c>
      <c r="K520" s="246">
        <f t="shared" si="83"/>
        <v>0</v>
      </c>
      <c r="L520" s="247">
        <f t="shared" si="83"/>
        <v>0</v>
      </c>
    </row>
    <row r="521" spans="1:12" s="69" customFormat="1" ht="24" customHeight="1">
      <c r="A521" s="178"/>
      <c r="B521" s="61" t="s">
        <v>864</v>
      </c>
      <c r="C521" s="54" t="s">
        <v>951</v>
      </c>
      <c r="D521" s="252">
        <v>41426</v>
      </c>
      <c r="E521" s="505">
        <f>D521/D656</f>
        <v>0.0009574434572505287</v>
      </c>
      <c r="F521" s="252">
        <f>D521</f>
        <v>41426</v>
      </c>
      <c r="G521" s="257"/>
      <c r="H521" s="257"/>
      <c r="I521" s="252">
        <f>F521</f>
        <v>41426</v>
      </c>
      <c r="J521" s="252"/>
      <c r="K521" s="252"/>
      <c r="L521" s="465"/>
    </row>
    <row r="522" spans="1:12" s="69" customFormat="1" ht="17.25" customHeight="1">
      <c r="A522" s="179" t="s">
        <v>381</v>
      </c>
      <c r="B522" s="204"/>
      <c r="C522" s="107" t="s">
        <v>654</v>
      </c>
      <c r="D522" s="246">
        <f>SUM(D523:D530)</f>
        <v>20795</v>
      </c>
      <c r="E522" s="203">
        <f>D522/D656</f>
        <v>0.000480616923997604</v>
      </c>
      <c r="F522" s="246">
        <f>SUM(F523:F530)</f>
        <v>20795</v>
      </c>
      <c r="G522" s="246">
        <f aca="true" t="shared" si="84" ref="G522:L522">SUM(G523:G530)</f>
        <v>15675</v>
      </c>
      <c r="H522" s="246">
        <f t="shared" si="84"/>
        <v>2732</v>
      </c>
      <c r="I522" s="246">
        <f t="shared" si="84"/>
        <v>0</v>
      </c>
      <c r="J522" s="246">
        <f t="shared" si="84"/>
        <v>0</v>
      </c>
      <c r="K522" s="246">
        <f t="shared" si="84"/>
        <v>0</v>
      </c>
      <c r="L522" s="247">
        <f t="shared" si="84"/>
        <v>0</v>
      </c>
    </row>
    <row r="523" spans="1:12" s="69" customFormat="1" ht="16.5" customHeight="1">
      <c r="A523" s="181"/>
      <c r="B523" s="200" t="s">
        <v>151</v>
      </c>
      <c r="C523" s="54" t="s">
        <v>152</v>
      </c>
      <c r="D523" s="131">
        <v>14400</v>
      </c>
      <c r="E523" s="464">
        <f>D523/D656</f>
        <v>0.0003328147970937965</v>
      </c>
      <c r="F523" s="131">
        <f aca="true" t="shared" si="85" ref="F523:F530">D523</f>
        <v>14400</v>
      </c>
      <c r="G523" s="131">
        <f>F523</f>
        <v>14400</v>
      </c>
      <c r="H523" s="248"/>
      <c r="I523" s="249"/>
      <c r="J523" s="252"/>
      <c r="K523" s="252"/>
      <c r="L523" s="465"/>
    </row>
    <row r="524" spans="1:12" s="69" customFormat="1" ht="13.5" customHeight="1">
      <c r="A524" s="181"/>
      <c r="B524" s="200" t="s">
        <v>155</v>
      </c>
      <c r="C524" s="54" t="s">
        <v>156</v>
      </c>
      <c r="D524" s="131">
        <v>1275</v>
      </c>
      <c r="E524" s="464">
        <f>D524/D656</f>
        <v>2.946797682601323E-05</v>
      </c>
      <c r="F524" s="131">
        <f t="shared" si="85"/>
        <v>1275</v>
      </c>
      <c r="G524" s="131">
        <f>F524</f>
        <v>1275</v>
      </c>
      <c r="H524" s="248"/>
      <c r="I524" s="249"/>
      <c r="J524" s="252"/>
      <c r="K524" s="252"/>
      <c r="L524" s="465"/>
    </row>
    <row r="525" spans="1:12" s="69" customFormat="1" ht="14.25" customHeight="1">
      <c r="A525" s="181"/>
      <c r="B525" s="202" t="s">
        <v>182</v>
      </c>
      <c r="C525" s="54" t="s">
        <v>382</v>
      </c>
      <c r="D525" s="131">
        <v>2351</v>
      </c>
      <c r="E525" s="464">
        <f>D525/D656</f>
        <v>5.433663805329969E-05</v>
      </c>
      <c r="F525" s="131">
        <f t="shared" si="85"/>
        <v>2351</v>
      </c>
      <c r="G525" s="131"/>
      <c r="H525" s="248">
        <f>F525</f>
        <v>2351</v>
      </c>
      <c r="I525" s="249"/>
      <c r="J525" s="252"/>
      <c r="K525" s="252"/>
      <c r="L525" s="465"/>
    </row>
    <row r="526" spans="1:12" s="69" customFormat="1" ht="13.5" customHeight="1">
      <c r="A526" s="181"/>
      <c r="B526" s="202" t="s">
        <v>157</v>
      </c>
      <c r="C526" s="54" t="s">
        <v>158</v>
      </c>
      <c r="D526" s="131">
        <v>381</v>
      </c>
      <c r="E526" s="464">
        <f>D526/D656</f>
        <v>8.805724839773365E-06</v>
      </c>
      <c r="F526" s="131">
        <f t="shared" si="85"/>
        <v>381</v>
      </c>
      <c r="G526" s="131"/>
      <c r="H526" s="248">
        <f>F526</f>
        <v>381</v>
      </c>
      <c r="I526" s="249"/>
      <c r="J526" s="252"/>
      <c r="K526" s="252"/>
      <c r="L526" s="465"/>
    </row>
    <row r="527" spans="1:12" s="69" customFormat="1" ht="14.25" customHeight="1">
      <c r="A527" s="181"/>
      <c r="B527" s="200" t="s">
        <v>165</v>
      </c>
      <c r="C527" s="54" t="s">
        <v>240</v>
      </c>
      <c r="D527" s="131">
        <v>690</v>
      </c>
      <c r="E527" s="464">
        <f>D527/D656</f>
        <v>1.5947375694077748E-05</v>
      </c>
      <c r="F527" s="131">
        <f t="shared" si="85"/>
        <v>690</v>
      </c>
      <c r="G527" s="131"/>
      <c r="H527" s="248"/>
      <c r="I527" s="249"/>
      <c r="J527" s="252"/>
      <c r="K527" s="252"/>
      <c r="L527" s="465"/>
    </row>
    <row r="528" spans="1:12" s="69" customFormat="1" ht="12.75" customHeight="1">
      <c r="A528" s="181"/>
      <c r="B528" s="200" t="s">
        <v>171</v>
      </c>
      <c r="C528" s="54" t="s">
        <v>172</v>
      </c>
      <c r="D528" s="131">
        <v>472</v>
      </c>
      <c r="E528" s="464">
        <f>D528/D656</f>
        <v>1.0908929460296663E-05</v>
      </c>
      <c r="F528" s="131">
        <f t="shared" si="85"/>
        <v>472</v>
      </c>
      <c r="G528" s="131"/>
      <c r="H528" s="248"/>
      <c r="I528" s="249"/>
      <c r="J528" s="252"/>
      <c r="K528" s="252"/>
      <c r="L528" s="465"/>
    </row>
    <row r="529" spans="1:12" s="69" customFormat="1" ht="12.75" customHeight="1">
      <c r="A529" s="181"/>
      <c r="B529" s="200" t="s">
        <v>395</v>
      </c>
      <c r="C529" s="54" t="s">
        <v>399</v>
      </c>
      <c r="D529" s="131">
        <v>400</v>
      </c>
      <c r="E529" s="464">
        <f>D529/D656</f>
        <v>9.24485547482768E-06</v>
      </c>
      <c r="F529" s="131">
        <f t="shared" si="85"/>
        <v>400</v>
      </c>
      <c r="G529" s="131"/>
      <c r="H529" s="248"/>
      <c r="I529" s="249"/>
      <c r="J529" s="252"/>
      <c r="K529" s="252"/>
      <c r="L529" s="465"/>
    </row>
    <row r="530" spans="1:12" s="69" customFormat="1" ht="12.75" customHeight="1">
      <c r="A530" s="181"/>
      <c r="B530" s="200" t="s">
        <v>396</v>
      </c>
      <c r="C530" s="54" t="s">
        <v>400</v>
      </c>
      <c r="D530" s="131">
        <v>826</v>
      </c>
      <c r="E530" s="464">
        <f>D530/D656</f>
        <v>1.909062655551916E-05</v>
      </c>
      <c r="F530" s="131">
        <f t="shared" si="85"/>
        <v>826</v>
      </c>
      <c r="G530" s="131"/>
      <c r="H530" s="248"/>
      <c r="I530" s="249"/>
      <c r="J530" s="252"/>
      <c r="K530" s="252"/>
      <c r="L530" s="465"/>
    </row>
    <row r="531" spans="1:12" s="69" customFormat="1" ht="15.75" customHeight="1">
      <c r="A531" s="179" t="s">
        <v>412</v>
      </c>
      <c r="B531" s="205"/>
      <c r="C531" s="107" t="s">
        <v>413</v>
      </c>
      <c r="D531" s="246">
        <f>SUM(D532:D554)</f>
        <v>1261849</v>
      </c>
      <c r="E531" s="203">
        <f>D531/D656</f>
        <v>0.029164029090139584</v>
      </c>
      <c r="F531" s="246">
        <f aca="true" t="shared" si="86" ref="F531:L531">SUM(F532:F554)</f>
        <v>1261849</v>
      </c>
      <c r="G531" s="246">
        <f t="shared" si="86"/>
        <v>930057</v>
      </c>
      <c r="H531" s="246">
        <f t="shared" si="86"/>
        <v>160961</v>
      </c>
      <c r="I531" s="246">
        <f t="shared" si="86"/>
        <v>0</v>
      </c>
      <c r="J531" s="246">
        <f t="shared" si="86"/>
        <v>0</v>
      </c>
      <c r="K531" s="246">
        <f t="shared" si="86"/>
        <v>0</v>
      </c>
      <c r="L531" s="247">
        <f t="shared" si="86"/>
        <v>0</v>
      </c>
    </row>
    <row r="532" spans="1:12" s="69" customFormat="1" ht="15.75" customHeight="1">
      <c r="A532" s="193"/>
      <c r="B532" s="200" t="s">
        <v>802</v>
      </c>
      <c r="C532" s="54" t="s">
        <v>458</v>
      </c>
      <c r="D532" s="131">
        <v>5250</v>
      </c>
      <c r="E532" s="464">
        <f>D532/D656</f>
        <v>0.0001213387281071133</v>
      </c>
      <c r="F532" s="131">
        <f>D532</f>
        <v>5250</v>
      </c>
      <c r="G532" s="280"/>
      <c r="H532" s="131"/>
      <c r="I532" s="145"/>
      <c r="J532" s="252"/>
      <c r="K532" s="252"/>
      <c r="L532" s="465"/>
    </row>
    <row r="533" spans="1:12" s="69" customFormat="1" ht="15.75" customHeight="1">
      <c r="A533" s="181"/>
      <c r="B533" s="200" t="s">
        <v>151</v>
      </c>
      <c r="C533" s="54" t="s">
        <v>456</v>
      </c>
      <c r="D533" s="131">
        <v>818945</v>
      </c>
      <c r="E533" s="464">
        <f>D533/D656</f>
        <v>0.018927570417081888</v>
      </c>
      <c r="F533" s="131">
        <f aca="true" t="shared" si="87" ref="F533:F554">D533</f>
        <v>818945</v>
      </c>
      <c r="G533" s="131">
        <f>F533</f>
        <v>818945</v>
      </c>
      <c r="H533" s="131"/>
      <c r="I533" s="248"/>
      <c r="J533" s="252"/>
      <c r="K533" s="252"/>
      <c r="L533" s="465"/>
    </row>
    <row r="534" spans="1:12" s="69" customFormat="1" ht="15.75" customHeight="1">
      <c r="A534" s="181"/>
      <c r="B534" s="200" t="s">
        <v>383</v>
      </c>
      <c r="C534" s="54" t="s">
        <v>456</v>
      </c>
      <c r="D534" s="131">
        <v>33515</v>
      </c>
      <c r="E534" s="464">
        <f>D534/D656</f>
        <v>0.0007746033280971242</v>
      </c>
      <c r="F534" s="131">
        <f t="shared" si="87"/>
        <v>33515</v>
      </c>
      <c r="G534" s="131">
        <f>F534</f>
        <v>33515</v>
      </c>
      <c r="H534" s="131"/>
      <c r="I534" s="248"/>
      <c r="J534" s="252"/>
      <c r="K534" s="252"/>
      <c r="L534" s="465"/>
    </row>
    <row r="535" spans="1:12" s="69" customFormat="1" ht="15" customHeight="1">
      <c r="A535" s="181"/>
      <c r="B535" s="200" t="s">
        <v>155</v>
      </c>
      <c r="C535" s="54" t="s">
        <v>156</v>
      </c>
      <c r="D535" s="131">
        <v>61379</v>
      </c>
      <c r="E535" s="464">
        <f>D535/D656</f>
        <v>0.0014185999604736203</v>
      </c>
      <c r="F535" s="131">
        <f t="shared" si="87"/>
        <v>61379</v>
      </c>
      <c r="G535" s="131">
        <f>F535</f>
        <v>61379</v>
      </c>
      <c r="H535" s="131"/>
      <c r="I535" s="248"/>
      <c r="J535" s="252"/>
      <c r="K535" s="252"/>
      <c r="L535" s="465"/>
    </row>
    <row r="536" spans="1:12" s="69" customFormat="1" ht="15" customHeight="1">
      <c r="A536" s="181"/>
      <c r="B536" s="200" t="s">
        <v>90</v>
      </c>
      <c r="C536" s="54" t="s">
        <v>156</v>
      </c>
      <c r="D536" s="131">
        <v>1658</v>
      </c>
      <c r="E536" s="464">
        <f>D536/D656</f>
        <v>3.831992594316073E-05</v>
      </c>
      <c r="F536" s="131">
        <f t="shared" si="87"/>
        <v>1658</v>
      </c>
      <c r="G536" s="131">
        <f>F536</f>
        <v>1658</v>
      </c>
      <c r="H536" s="131"/>
      <c r="I536" s="248"/>
      <c r="J536" s="252"/>
      <c r="K536" s="252"/>
      <c r="L536" s="465"/>
    </row>
    <row r="537" spans="1:12" s="69" customFormat="1" ht="15" customHeight="1">
      <c r="A537" s="181"/>
      <c r="B537" s="202" t="s">
        <v>204</v>
      </c>
      <c r="C537" s="54" t="s">
        <v>218</v>
      </c>
      <c r="D537" s="131">
        <v>129849</v>
      </c>
      <c r="E537" s="464">
        <f>D537/D656</f>
        <v>0.0030010880963772485</v>
      </c>
      <c r="F537" s="131">
        <f t="shared" si="87"/>
        <v>129849</v>
      </c>
      <c r="G537" s="131"/>
      <c r="H537" s="131">
        <f>F537</f>
        <v>129849</v>
      </c>
      <c r="I537" s="248"/>
      <c r="J537" s="252"/>
      <c r="K537" s="252"/>
      <c r="L537" s="465"/>
    </row>
    <row r="538" spans="1:12" s="69" customFormat="1" ht="15" customHeight="1">
      <c r="A538" s="181"/>
      <c r="B538" s="202" t="s">
        <v>384</v>
      </c>
      <c r="C538" s="54" t="s">
        <v>218</v>
      </c>
      <c r="D538" s="131">
        <v>6583</v>
      </c>
      <c r="E538" s="464">
        <f>D538/D656</f>
        <v>0.00015214720897697653</v>
      </c>
      <c r="F538" s="131">
        <f t="shared" si="87"/>
        <v>6583</v>
      </c>
      <c r="G538" s="131"/>
      <c r="H538" s="131">
        <f>F538</f>
        <v>6583</v>
      </c>
      <c r="I538" s="248"/>
      <c r="J538" s="252"/>
      <c r="K538" s="252"/>
      <c r="L538" s="465"/>
    </row>
    <row r="539" spans="1:12" s="69" customFormat="1" ht="15" customHeight="1">
      <c r="A539" s="181"/>
      <c r="B539" s="202" t="s">
        <v>157</v>
      </c>
      <c r="C539" s="54" t="s">
        <v>158</v>
      </c>
      <c r="D539" s="131">
        <v>23467</v>
      </c>
      <c r="E539" s="464">
        <f>D539/D656</f>
        <v>0.0005423725585694529</v>
      </c>
      <c r="F539" s="131">
        <f t="shared" si="87"/>
        <v>23467</v>
      </c>
      <c r="G539" s="131"/>
      <c r="H539" s="131">
        <f>F539</f>
        <v>23467</v>
      </c>
      <c r="I539" s="248"/>
      <c r="J539" s="252"/>
      <c r="K539" s="252"/>
      <c r="L539" s="465"/>
    </row>
    <row r="540" spans="1:12" s="69" customFormat="1" ht="15" customHeight="1">
      <c r="A540" s="181"/>
      <c r="B540" s="202" t="s">
        <v>385</v>
      </c>
      <c r="C540" s="54" t="s">
        <v>158</v>
      </c>
      <c r="D540" s="131">
        <v>1062</v>
      </c>
      <c r="E540" s="464">
        <f>D540/D656</f>
        <v>2.454509128566749E-05</v>
      </c>
      <c r="F540" s="131">
        <f t="shared" si="87"/>
        <v>1062</v>
      </c>
      <c r="G540" s="131"/>
      <c r="H540" s="131">
        <f>F540</f>
        <v>1062</v>
      </c>
      <c r="I540" s="248"/>
      <c r="J540" s="252"/>
      <c r="K540" s="252"/>
      <c r="L540" s="465"/>
    </row>
    <row r="541" spans="1:12" s="69" customFormat="1" ht="14.25" customHeight="1">
      <c r="A541" s="181"/>
      <c r="B541" s="200" t="s">
        <v>693</v>
      </c>
      <c r="C541" s="54" t="s">
        <v>694</v>
      </c>
      <c r="D541" s="131">
        <v>6400</v>
      </c>
      <c r="E541" s="464">
        <f>D541/D656</f>
        <v>0.00014791768759724288</v>
      </c>
      <c r="F541" s="131">
        <f t="shared" si="87"/>
        <v>6400</v>
      </c>
      <c r="G541" s="131">
        <f>F541</f>
        <v>6400</v>
      </c>
      <c r="H541" s="131"/>
      <c r="I541" s="248"/>
      <c r="J541" s="252"/>
      <c r="K541" s="252"/>
      <c r="L541" s="465"/>
    </row>
    <row r="542" spans="1:12" s="69" customFormat="1" ht="14.25" customHeight="1">
      <c r="A542" s="181"/>
      <c r="B542" s="200" t="s">
        <v>449</v>
      </c>
      <c r="C542" s="54" t="s">
        <v>694</v>
      </c>
      <c r="D542" s="131">
        <v>8160</v>
      </c>
      <c r="E542" s="464">
        <f>D542/D656</f>
        <v>0.00018859505168648466</v>
      </c>
      <c r="F542" s="131">
        <f t="shared" si="87"/>
        <v>8160</v>
      </c>
      <c r="G542" s="131">
        <f>F542</f>
        <v>8160</v>
      </c>
      <c r="H542" s="131"/>
      <c r="I542" s="248"/>
      <c r="J542" s="252"/>
      <c r="K542" s="252"/>
      <c r="L542" s="465"/>
    </row>
    <row r="543" spans="1:12" s="69" customFormat="1" ht="14.25" customHeight="1">
      <c r="A543" s="181"/>
      <c r="B543" s="200" t="s">
        <v>159</v>
      </c>
      <c r="C543" s="54" t="s">
        <v>278</v>
      </c>
      <c r="D543" s="131">
        <v>76100</v>
      </c>
      <c r="E543" s="464">
        <f>D543/D656</f>
        <v>0.0017588337540859662</v>
      </c>
      <c r="F543" s="131">
        <f t="shared" si="87"/>
        <v>76100</v>
      </c>
      <c r="G543" s="131"/>
      <c r="H543" s="131"/>
      <c r="I543" s="248"/>
      <c r="J543" s="252"/>
      <c r="K543" s="252"/>
      <c r="L543" s="465"/>
    </row>
    <row r="544" spans="1:12" s="69" customFormat="1" ht="13.5" customHeight="1">
      <c r="A544" s="181"/>
      <c r="B544" s="200" t="s">
        <v>161</v>
      </c>
      <c r="C544" s="54" t="s">
        <v>238</v>
      </c>
      <c r="D544" s="131">
        <v>23000</v>
      </c>
      <c r="E544" s="464">
        <f>D544/D656</f>
        <v>0.0005315791898025916</v>
      </c>
      <c r="F544" s="131">
        <f t="shared" si="87"/>
        <v>23000</v>
      </c>
      <c r="G544" s="131"/>
      <c r="H544" s="131"/>
      <c r="I544" s="248"/>
      <c r="J544" s="252"/>
      <c r="K544" s="252"/>
      <c r="L544" s="465"/>
    </row>
    <row r="545" spans="1:12" s="69" customFormat="1" ht="13.5" customHeight="1">
      <c r="A545" s="181"/>
      <c r="B545" s="200" t="s">
        <v>163</v>
      </c>
      <c r="C545" s="55" t="s">
        <v>239</v>
      </c>
      <c r="D545" s="131">
        <v>3000</v>
      </c>
      <c r="E545" s="464">
        <f>D545/D656</f>
        <v>6.93364160612076E-05</v>
      </c>
      <c r="F545" s="131">
        <f t="shared" si="87"/>
        <v>3000</v>
      </c>
      <c r="G545" s="131"/>
      <c r="H545" s="131"/>
      <c r="I545" s="248"/>
      <c r="J545" s="252"/>
      <c r="K545" s="252"/>
      <c r="L545" s="465"/>
    </row>
    <row r="546" spans="1:12" s="69" customFormat="1" ht="13.5" customHeight="1">
      <c r="A546" s="181"/>
      <c r="B546" s="200" t="s">
        <v>224</v>
      </c>
      <c r="C546" s="55" t="s">
        <v>225</v>
      </c>
      <c r="D546" s="131">
        <v>1400</v>
      </c>
      <c r="E546" s="464">
        <f>D546/D656</f>
        <v>3.235699416189688E-05</v>
      </c>
      <c r="F546" s="131">
        <f t="shared" si="87"/>
        <v>1400</v>
      </c>
      <c r="G546" s="131"/>
      <c r="H546" s="131"/>
      <c r="I546" s="248"/>
      <c r="J546" s="252"/>
      <c r="K546" s="252"/>
      <c r="L546" s="465"/>
    </row>
    <row r="547" spans="1:12" s="69" customFormat="1" ht="15" customHeight="1">
      <c r="A547" s="181"/>
      <c r="B547" s="200" t="s">
        <v>165</v>
      </c>
      <c r="C547" s="54" t="s">
        <v>240</v>
      </c>
      <c r="D547" s="131">
        <v>13200</v>
      </c>
      <c r="E547" s="464">
        <f>D547/D656</f>
        <v>0.00030508023066931346</v>
      </c>
      <c r="F547" s="131">
        <f t="shared" si="87"/>
        <v>13200</v>
      </c>
      <c r="G547" s="131"/>
      <c r="H547" s="131"/>
      <c r="I547" s="248"/>
      <c r="J547" s="252"/>
      <c r="K547" s="252"/>
      <c r="L547" s="465"/>
    </row>
    <row r="548" spans="1:12" s="69" customFormat="1" ht="15" customHeight="1">
      <c r="A548" s="181"/>
      <c r="B548" s="200" t="s">
        <v>401</v>
      </c>
      <c r="C548" s="54" t="s">
        <v>403</v>
      </c>
      <c r="D548" s="131">
        <v>1100</v>
      </c>
      <c r="E548" s="464">
        <f>D548/D656</f>
        <v>2.542335255577612E-05</v>
      </c>
      <c r="F548" s="131">
        <f t="shared" si="87"/>
        <v>1100</v>
      </c>
      <c r="G548" s="131"/>
      <c r="H548" s="131"/>
      <c r="I548" s="248"/>
      <c r="J548" s="252"/>
      <c r="K548" s="252"/>
      <c r="L548" s="465"/>
    </row>
    <row r="549" spans="1:12" s="69" customFormat="1" ht="15" customHeight="1">
      <c r="A549" s="181"/>
      <c r="B549" s="200" t="s">
        <v>393</v>
      </c>
      <c r="C549" s="54" t="s">
        <v>397</v>
      </c>
      <c r="D549" s="131">
        <v>2700</v>
      </c>
      <c r="E549" s="464">
        <f>D549/D656</f>
        <v>6.240277445508684E-05</v>
      </c>
      <c r="F549" s="131">
        <f t="shared" si="87"/>
        <v>2700</v>
      </c>
      <c r="G549" s="131"/>
      <c r="H549" s="131"/>
      <c r="I549" s="248"/>
      <c r="J549" s="252"/>
      <c r="K549" s="252"/>
      <c r="L549" s="465"/>
    </row>
    <row r="550" spans="1:12" s="69" customFormat="1" ht="14.25" customHeight="1">
      <c r="A550" s="181"/>
      <c r="B550" s="200" t="s">
        <v>167</v>
      </c>
      <c r="C550" s="54" t="s">
        <v>168</v>
      </c>
      <c r="D550" s="131">
        <v>2000</v>
      </c>
      <c r="E550" s="464">
        <f>D550/D656</f>
        <v>4.62242773741384E-05</v>
      </c>
      <c r="F550" s="131">
        <f t="shared" si="87"/>
        <v>2000</v>
      </c>
      <c r="G550" s="131"/>
      <c r="H550" s="131"/>
      <c r="I550" s="248"/>
      <c r="J550" s="252"/>
      <c r="K550" s="252"/>
      <c r="L550" s="465"/>
    </row>
    <row r="551" spans="1:12" s="69" customFormat="1" ht="14.25" customHeight="1">
      <c r="A551" s="181"/>
      <c r="B551" s="200" t="s">
        <v>171</v>
      </c>
      <c r="C551" s="54" t="s">
        <v>172</v>
      </c>
      <c r="D551" s="131">
        <v>33581</v>
      </c>
      <c r="E551" s="464">
        <f>D551/D656</f>
        <v>0.0007761287292504708</v>
      </c>
      <c r="F551" s="131">
        <f t="shared" si="87"/>
        <v>33581</v>
      </c>
      <c r="G551" s="131"/>
      <c r="H551" s="131"/>
      <c r="I551" s="248"/>
      <c r="J551" s="252"/>
      <c r="K551" s="252"/>
      <c r="L551" s="465"/>
    </row>
    <row r="552" spans="1:12" s="69" customFormat="1" ht="14.25" customHeight="1">
      <c r="A552" s="181"/>
      <c r="B552" s="200" t="s">
        <v>187</v>
      </c>
      <c r="C552" s="54" t="s">
        <v>188</v>
      </c>
      <c r="D552" s="131">
        <v>3300</v>
      </c>
      <c r="E552" s="464">
        <f>D552/D656</f>
        <v>7.627005766732836E-05</v>
      </c>
      <c r="F552" s="131">
        <f t="shared" si="87"/>
        <v>3300</v>
      </c>
      <c r="G552" s="131"/>
      <c r="H552" s="131"/>
      <c r="I552" s="248"/>
      <c r="J552" s="252"/>
      <c r="K552" s="252"/>
      <c r="L552" s="465"/>
    </row>
    <row r="553" spans="1:12" s="69" customFormat="1" ht="14.25" customHeight="1">
      <c r="A553" s="181"/>
      <c r="B553" s="200" t="s">
        <v>243</v>
      </c>
      <c r="C553" s="54" t="s">
        <v>562</v>
      </c>
      <c r="D553" s="131">
        <v>3700</v>
      </c>
      <c r="E553" s="464">
        <f>D553/D656</f>
        <v>8.551491314215604E-05</v>
      </c>
      <c r="F553" s="131">
        <f t="shared" si="87"/>
        <v>3700</v>
      </c>
      <c r="G553" s="131"/>
      <c r="H553" s="131"/>
      <c r="I553" s="248"/>
      <c r="J553" s="252"/>
      <c r="K553" s="252"/>
      <c r="L553" s="465"/>
    </row>
    <row r="554" spans="1:12" s="69" customFormat="1" ht="15" customHeight="1">
      <c r="A554" s="181"/>
      <c r="B554" s="200" t="s">
        <v>394</v>
      </c>
      <c r="C554" s="54" t="s">
        <v>817</v>
      </c>
      <c r="D554" s="131">
        <v>2500</v>
      </c>
      <c r="E554" s="464">
        <f>D554/D656</f>
        <v>5.7780346717673E-05</v>
      </c>
      <c r="F554" s="131">
        <f t="shared" si="87"/>
        <v>2500</v>
      </c>
      <c r="G554" s="131"/>
      <c r="H554" s="248"/>
      <c r="I554" s="248"/>
      <c r="J554" s="252"/>
      <c r="K554" s="252"/>
      <c r="L554" s="465"/>
    </row>
    <row r="555" spans="1:12" s="69" customFormat="1" ht="15" customHeight="1">
      <c r="A555" s="473" t="s">
        <v>130</v>
      </c>
      <c r="B555" s="482"/>
      <c r="C555" s="462" t="s">
        <v>220</v>
      </c>
      <c r="D555" s="463">
        <f>SUM(D556:D577)</f>
        <v>425851</v>
      </c>
      <c r="E555" s="581">
        <f>D555/D656</f>
        <v>0.009842327372027105</v>
      </c>
      <c r="F555" s="463">
        <f>SUM(F556:F577)</f>
        <v>425851</v>
      </c>
      <c r="G555" s="463">
        <f aca="true" t="shared" si="88" ref="G555:L555">SUM(G556:G577)</f>
        <v>206767</v>
      </c>
      <c r="H555" s="463">
        <f t="shared" si="88"/>
        <v>21534</v>
      </c>
      <c r="I555" s="463">
        <f t="shared" si="88"/>
        <v>0</v>
      </c>
      <c r="J555" s="463">
        <f t="shared" si="88"/>
        <v>0</v>
      </c>
      <c r="K555" s="463">
        <f t="shared" si="88"/>
        <v>0</v>
      </c>
      <c r="L555" s="579">
        <f t="shared" si="88"/>
        <v>0</v>
      </c>
    </row>
    <row r="556" spans="1:12" s="69" customFormat="1" ht="15" customHeight="1">
      <c r="A556" s="181"/>
      <c r="B556" s="200" t="s">
        <v>383</v>
      </c>
      <c r="C556" s="54" t="s">
        <v>456</v>
      </c>
      <c r="D556" s="131">
        <v>24978</v>
      </c>
      <c r="E556" s="505">
        <f>D556/D656</f>
        <v>0.0005772950001256145</v>
      </c>
      <c r="F556" s="131">
        <f>D556</f>
        <v>24978</v>
      </c>
      <c r="G556" s="131">
        <f>F556</f>
        <v>24978</v>
      </c>
      <c r="H556" s="248"/>
      <c r="I556" s="248"/>
      <c r="J556" s="252"/>
      <c r="K556" s="252"/>
      <c r="L556" s="465"/>
    </row>
    <row r="557" spans="1:12" s="69" customFormat="1" ht="15" customHeight="1">
      <c r="A557" s="181"/>
      <c r="B557" s="200" t="s">
        <v>35</v>
      </c>
      <c r="C557" s="54" t="s">
        <v>456</v>
      </c>
      <c r="D557" s="131">
        <v>4408</v>
      </c>
      <c r="E557" s="505">
        <f>D557/D656</f>
        <v>0.00010187830733260104</v>
      </c>
      <c r="F557" s="131">
        <f>D557</f>
        <v>4408</v>
      </c>
      <c r="G557" s="131">
        <f>F557</f>
        <v>4408</v>
      </c>
      <c r="H557" s="248"/>
      <c r="I557" s="248"/>
      <c r="J557" s="252"/>
      <c r="K557" s="252"/>
      <c r="L557" s="465"/>
    </row>
    <row r="558" spans="1:12" s="69" customFormat="1" ht="15" customHeight="1">
      <c r="A558" s="181"/>
      <c r="B558" s="200" t="s">
        <v>384</v>
      </c>
      <c r="C558" s="54" t="s">
        <v>218</v>
      </c>
      <c r="D558" s="131">
        <v>15769</v>
      </c>
      <c r="E558" s="505">
        <f>D558/D656</f>
        <v>0.0003644553149563942</v>
      </c>
      <c r="F558" s="131">
        <f aca="true" t="shared" si="89" ref="F558:F577">D558</f>
        <v>15769</v>
      </c>
      <c r="G558" s="131"/>
      <c r="H558" s="248">
        <f>F558</f>
        <v>15769</v>
      </c>
      <c r="I558" s="248"/>
      <c r="J558" s="252"/>
      <c r="K558" s="252"/>
      <c r="L558" s="465"/>
    </row>
    <row r="559" spans="1:12" s="69" customFormat="1" ht="15" customHeight="1">
      <c r="A559" s="181"/>
      <c r="B559" s="200" t="s">
        <v>36</v>
      </c>
      <c r="C559" s="54" t="s">
        <v>218</v>
      </c>
      <c r="D559" s="131">
        <v>2787</v>
      </c>
      <c r="E559" s="505">
        <f>D559/D656</f>
        <v>6.441353052086185E-05</v>
      </c>
      <c r="F559" s="131">
        <f t="shared" si="89"/>
        <v>2787</v>
      </c>
      <c r="G559" s="131"/>
      <c r="H559" s="248">
        <f>F559</f>
        <v>2787</v>
      </c>
      <c r="I559" s="248"/>
      <c r="J559" s="252"/>
      <c r="K559" s="252"/>
      <c r="L559" s="465"/>
    </row>
    <row r="560" spans="1:12" s="69" customFormat="1" ht="15" customHeight="1">
      <c r="A560" s="181"/>
      <c r="B560" s="200" t="s">
        <v>385</v>
      </c>
      <c r="C560" s="54" t="s">
        <v>158</v>
      </c>
      <c r="D560" s="131">
        <v>2531</v>
      </c>
      <c r="E560" s="505">
        <f>D560/D656</f>
        <v>5.849682301697214E-05</v>
      </c>
      <c r="F560" s="131">
        <f t="shared" si="89"/>
        <v>2531</v>
      </c>
      <c r="G560" s="131"/>
      <c r="H560" s="248">
        <f>F560</f>
        <v>2531</v>
      </c>
      <c r="I560" s="248"/>
      <c r="J560" s="252"/>
      <c r="K560" s="252"/>
      <c r="L560" s="465"/>
    </row>
    <row r="561" spans="1:12" s="69" customFormat="1" ht="15" customHeight="1">
      <c r="A561" s="181"/>
      <c r="B561" s="200" t="s">
        <v>37</v>
      </c>
      <c r="C561" s="54" t="s">
        <v>158</v>
      </c>
      <c r="D561" s="131">
        <v>447</v>
      </c>
      <c r="E561" s="505">
        <f>D561/D656</f>
        <v>1.0331125993119932E-05</v>
      </c>
      <c r="F561" s="131">
        <f t="shared" si="89"/>
        <v>447</v>
      </c>
      <c r="G561" s="131"/>
      <c r="H561" s="248">
        <f>F561</f>
        <v>447</v>
      </c>
      <c r="I561" s="248"/>
      <c r="J561" s="252"/>
      <c r="K561" s="252"/>
      <c r="L561" s="465"/>
    </row>
    <row r="562" spans="1:12" s="69" customFormat="1" ht="15" customHeight="1">
      <c r="A562" s="181"/>
      <c r="B562" s="200" t="s">
        <v>449</v>
      </c>
      <c r="C562" s="54" t="s">
        <v>694</v>
      </c>
      <c r="D562" s="131">
        <v>150773</v>
      </c>
      <c r="E562" s="505">
        <f>D562/D656</f>
        <v>0.0034846864862654843</v>
      </c>
      <c r="F562" s="131">
        <f t="shared" si="89"/>
        <v>150773</v>
      </c>
      <c r="G562" s="131">
        <f>F562</f>
        <v>150773</v>
      </c>
      <c r="H562" s="248"/>
      <c r="I562" s="248"/>
      <c r="J562" s="252"/>
      <c r="K562" s="252"/>
      <c r="L562" s="465"/>
    </row>
    <row r="563" spans="1:12" s="69" customFormat="1" ht="15" customHeight="1">
      <c r="A563" s="181"/>
      <c r="B563" s="200" t="s">
        <v>38</v>
      </c>
      <c r="C563" s="54" t="s">
        <v>694</v>
      </c>
      <c r="D563" s="131">
        <v>26608</v>
      </c>
      <c r="E563" s="505">
        <f>D563/D656</f>
        <v>0.0006149677861855373</v>
      </c>
      <c r="F563" s="131">
        <f t="shared" si="89"/>
        <v>26608</v>
      </c>
      <c r="G563" s="131">
        <f>F563</f>
        <v>26608</v>
      </c>
      <c r="H563" s="248"/>
      <c r="I563" s="248"/>
      <c r="J563" s="252"/>
      <c r="K563" s="252"/>
      <c r="L563" s="465"/>
    </row>
    <row r="564" spans="1:12" s="69" customFormat="1" ht="15" customHeight="1">
      <c r="A564" s="181"/>
      <c r="B564" s="200" t="s">
        <v>450</v>
      </c>
      <c r="C564" s="54" t="s">
        <v>278</v>
      </c>
      <c r="D564" s="131">
        <v>10693</v>
      </c>
      <c r="E564" s="505">
        <f>D564/D656</f>
        <v>0.00024713809898083096</v>
      </c>
      <c r="F564" s="131">
        <f t="shared" si="89"/>
        <v>10693</v>
      </c>
      <c r="G564" s="131"/>
      <c r="H564" s="248"/>
      <c r="I564" s="248"/>
      <c r="J564" s="252"/>
      <c r="K564" s="252"/>
      <c r="L564" s="465"/>
    </row>
    <row r="565" spans="1:12" s="69" customFormat="1" ht="15" customHeight="1">
      <c r="A565" s="181"/>
      <c r="B565" s="200" t="s">
        <v>452</v>
      </c>
      <c r="C565" s="54" t="s">
        <v>278</v>
      </c>
      <c r="D565" s="131">
        <v>1887</v>
      </c>
      <c r="E565" s="505">
        <f>D565/D656</f>
        <v>4.361260570249958E-05</v>
      </c>
      <c r="F565" s="131">
        <f t="shared" si="89"/>
        <v>1887</v>
      </c>
      <c r="G565" s="131"/>
      <c r="H565" s="248"/>
      <c r="I565" s="248"/>
      <c r="J565" s="252"/>
      <c r="K565" s="252"/>
      <c r="L565" s="465"/>
    </row>
    <row r="566" spans="1:12" s="69" customFormat="1" ht="15" customHeight="1">
      <c r="A566" s="181"/>
      <c r="B566" s="200" t="s">
        <v>39</v>
      </c>
      <c r="C566" s="54" t="s">
        <v>225</v>
      </c>
      <c r="D566" s="131">
        <v>3761</v>
      </c>
      <c r="E566" s="505">
        <f>D566/D656</f>
        <v>8.692475360206726E-05</v>
      </c>
      <c r="F566" s="131">
        <f t="shared" si="89"/>
        <v>3761</v>
      </c>
      <c r="G566" s="131"/>
      <c r="H566" s="248"/>
      <c r="I566" s="248"/>
      <c r="J566" s="252"/>
      <c r="K566" s="252"/>
      <c r="L566" s="465"/>
    </row>
    <row r="567" spans="1:12" s="69" customFormat="1" ht="15" customHeight="1">
      <c r="A567" s="181"/>
      <c r="B567" s="200" t="s">
        <v>40</v>
      </c>
      <c r="C567" s="54" t="s">
        <v>225</v>
      </c>
      <c r="D567" s="131">
        <v>664</v>
      </c>
      <c r="E567" s="505">
        <f>D567/D656</f>
        <v>1.5346460088213948E-05</v>
      </c>
      <c r="F567" s="131">
        <f t="shared" si="89"/>
        <v>664</v>
      </c>
      <c r="G567" s="131"/>
      <c r="H567" s="248"/>
      <c r="I567" s="248"/>
      <c r="J567" s="252"/>
      <c r="K567" s="252"/>
      <c r="L567" s="465"/>
    </row>
    <row r="568" spans="1:12" s="69" customFormat="1" ht="15" customHeight="1">
      <c r="A568" s="181"/>
      <c r="B568" s="200" t="s">
        <v>451</v>
      </c>
      <c r="C568" s="54" t="s">
        <v>240</v>
      </c>
      <c r="D568" s="131">
        <v>145864</v>
      </c>
      <c r="E568" s="505">
        <f>D568/D656</f>
        <v>0.003371228997450662</v>
      </c>
      <c r="F568" s="131">
        <f t="shared" si="89"/>
        <v>145864</v>
      </c>
      <c r="G568" s="131"/>
      <c r="H568" s="248"/>
      <c r="I568" s="248"/>
      <c r="J568" s="252"/>
      <c r="K568" s="252"/>
      <c r="L568" s="465"/>
    </row>
    <row r="569" spans="1:12" s="69" customFormat="1" ht="15" customHeight="1">
      <c r="A569" s="181"/>
      <c r="B569" s="200" t="s">
        <v>41</v>
      </c>
      <c r="C569" s="54" t="s">
        <v>240</v>
      </c>
      <c r="D569" s="131">
        <v>25741</v>
      </c>
      <c r="E569" s="505">
        <f>D569/D656</f>
        <v>0.0005949295619438482</v>
      </c>
      <c r="F569" s="131">
        <f t="shared" si="89"/>
        <v>25741</v>
      </c>
      <c r="G569" s="131"/>
      <c r="H569" s="248"/>
      <c r="I569" s="248"/>
      <c r="J569" s="252"/>
      <c r="K569" s="252"/>
      <c r="L569" s="465"/>
    </row>
    <row r="570" spans="1:12" s="69" customFormat="1" ht="15" customHeight="1">
      <c r="A570" s="181"/>
      <c r="B570" s="200" t="s">
        <v>129</v>
      </c>
      <c r="C570" s="54" t="s">
        <v>397</v>
      </c>
      <c r="D570" s="131">
        <v>816</v>
      </c>
      <c r="E570" s="505">
        <f>D570/D656</f>
        <v>1.8859505168648466E-05</v>
      </c>
      <c r="F570" s="131">
        <f t="shared" si="89"/>
        <v>816</v>
      </c>
      <c r="G570" s="131"/>
      <c r="H570" s="248"/>
      <c r="I570" s="248"/>
      <c r="J570" s="252"/>
      <c r="K570" s="252"/>
      <c r="L570" s="465"/>
    </row>
    <row r="571" spans="1:12" s="69" customFormat="1" ht="15" customHeight="1">
      <c r="A571" s="181"/>
      <c r="B571" s="200" t="s">
        <v>42</v>
      </c>
      <c r="C571" s="54" t="s">
        <v>397</v>
      </c>
      <c r="D571" s="131">
        <v>144</v>
      </c>
      <c r="E571" s="505">
        <f>D571/D656</f>
        <v>3.3281479709379646E-06</v>
      </c>
      <c r="F571" s="131">
        <f t="shared" si="89"/>
        <v>144</v>
      </c>
      <c r="G571" s="131"/>
      <c r="H571" s="248"/>
      <c r="I571" s="248"/>
      <c r="J571" s="252"/>
      <c r="K571" s="252"/>
      <c r="L571" s="465"/>
    </row>
    <row r="572" spans="1:12" s="69" customFormat="1" ht="15" customHeight="1">
      <c r="A572" s="181"/>
      <c r="B572" s="200" t="s">
        <v>43</v>
      </c>
      <c r="C572" s="54" t="s">
        <v>408</v>
      </c>
      <c r="D572" s="131">
        <v>2720</v>
      </c>
      <c r="E572" s="505">
        <f>D572/D656</f>
        <v>6.286501722882823E-05</v>
      </c>
      <c r="F572" s="131">
        <f t="shared" si="89"/>
        <v>2720</v>
      </c>
      <c r="G572" s="131"/>
      <c r="H572" s="248"/>
      <c r="I572" s="248"/>
      <c r="J572" s="252"/>
      <c r="K572" s="252"/>
      <c r="L572" s="465"/>
    </row>
    <row r="573" spans="1:12" s="69" customFormat="1" ht="15" customHeight="1">
      <c r="A573" s="181"/>
      <c r="B573" s="200" t="s">
        <v>44</v>
      </c>
      <c r="C573" s="54" t="s">
        <v>408</v>
      </c>
      <c r="D573" s="131">
        <v>480</v>
      </c>
      <c r="E573" s="505">
        <f>D573/D656</f>
        <v>1.1093826569793216E-05</v>
      </c>
      <c r="F573" s="131">
        <f t="shared" si="89"/>
        <v>480</v>
      </c>
      <c r="G573" s="131"/>
      <c r="H573" s="248"/>
      <c r="I573" s="248"/>
      <c r="J573" s="252"/>
      <c r="K573" s="252"/>
      <c r="L573" s="465"/>
    </row>
    <row r="574" spans="1:12" s="69" customFormat="1" ht="15" customHeight="1">
      <c r="A574" s="181"/>
      <c r="B574" s="200" t="s">
        <v>411</v>
      </c>
      <c r="C574" s="54" t="s">
        <v>399</v>
      </c>
      <c r="D574" s="131">
        <v>663</v>
      </c>
      <c r="E574" s="505">
        <f>D574/D656</f>
        <v>1.532334794952688E-05</v>
      </c>
      <c r="F574" s="131">
        <f t="shared" si="89"/>
        <v>663</v>
      </c>
      <c r="G574" s="131"/>
      <c r="H574" s="248"/>
      <c r="I574" s="248"/>
      <c r="J574" s="252"/>
      <c r="K574" s="252"/>
      <c r="L574" s="465"/>
    </row>
    <row r="575" spans="1:12" s="69" customFormat="1" ht="15" customHeight="1">
      <c r="A575" s="181"/>
      <c r="B575" s="200" t="s">
        <v>45</v>
      </c>
      <c r="C575" s="54" t="s">
        <v>399</v>
      </c>
      <c r="D575" s="131">
        <v>117</v>
      </c>
      <c r="E575" s="505">
        <f>D575/D656</f>
        <v>2.7041202263870966E-06</v>
      </c>
      <c r="F575" s="131">
        <f t="shared" si="89"/>
        <v>117</v>
      </c>
      <c r="G575" s="131"/>
      <c r="H575" s="248"/>
      <c r="I575" s="248"/>
      <c r="J575" s="252"/>
      <c r="K575" s="252"/>
      <c r="L575" s="465"/>
    </row>
    <row r="576" spans="1:12" s="69" customFormat="1" ht="15" customHeight="1">
      <c r="A576" s="181"/>
      <c r="B576" s="200" t="s">
        <v>128</v>
      </c>
      <c r="C576" s="54" t="s">
        <v>400</v>
      </c>
      <c r="D576" s="131">
        <v>3400</v>
      </c>
      <c r="E576" s="505">
        <f>D576/D656</f>
        <v>7.858127153603527E-05</v>
      </c>
      <c r="F576" s="131">
        <f t="shared" si="89"/>
        <v>3400</v>
      </c>
      <c r="G576" s="131"/>
      <c r="H576" s="248"/>
      <c r="I576" s="248"/>
      <c r="J576" s="252"/>
      <c r="K576" s="252"/>
      <c r="L576" s="465"/>
    </row>
    <row r="577" spans="1:12" s="69" customFormat="1" ht="15" customHeight="1">
      <c r="A577" s="181"/>
      <c r="B577" s="200" t="s">
        <v>46</v>
      </c>
      <c r="C577" s="54" t="s">
        <v>400</v>
      </c>
      <c r="D577" s="131">
        <v>600</v>
      </c>
      <c r="E577" s="505">
        <f>D577/D656</f>
        <v>1.386728321224152E-05</v>
      </c>
      <c r="F577" s="131">
        <f t="shared" si="89"/>
        <v>600</v>
      </c>
      <c r="G577" s="131"/>
      <c r="H577" s="248"/>
      <c r="I577" s="248"/>
      <c r="J577" s="252"/>
      <c r="K577" s="252"/>
      <c r="L577" s="465"/>
    </row>
    <row r="578" spans="1:12" s="68" customFormat="1" ht="24.75" customHeight="1">
      <c r="A578" s="195" t="s">
        <v>415</v>
      </c>
      <c r="B578" s="201"/>
      <c r="C578" s="100" t="s">
        <v>416</v>
      </c>
      <c r="D578" s="250">
        <f>D579+D596+D616+D630+D632+D636+D638</f>
        <v>2586597</v>
      </c>
      <c r="E578" s="172">
        <f>D578/D656</f>
        <v>0.05978178859155713</v>
      </c>
      <c r="F578" s="250">
        <f aca="true" t="shared" si="90" ref="F578:L578">F579+F596+F616+F632+F636+F638+F630</f>
        <v>2586597</v>
      </c>
      <c r="G578" s="250">
        <f t="shared" si="90"/>
        <v>1759470</v>
      </c>
      <c r="H578" s="250">
        <f t="shared" si="90"/>
        <v>313124</v>
      </c>
      <c r="I578" s="250">
        <f t="shared" si="90"/>
        <v>96247</v>
      </c>
      <c r="J578" s="250">
        <f t="shared" si="90"/>
        <v>0</v>
      </c>
      <c r="K578" s="250">
        <f t="shared" si="90"/>
        <v>0</v>
      </c>
      <c r="L578" s="251">
        <f t="shared" si="90"/>
        <v>0</v>
      </c>
    </row>
    <row r="579" spans="1:12" s="69" customFormat="1" ht="24" customHeight="1">
      <c r="A579" s="179" t="s">
        <v>417</v>
      </c>
      <c r="B579" s="205"/>
      <c r="C579" s="107" t="s">
        <v>418</v>
      </c>
      <c r="D579" s="246">
        <f>SUM(D580:D595)</f>
        <v>1046959</v>
      </c>
      <c r="E579" s="203">
        <f>D579/D656</f>
        <v>0.02419746160767528</v>
      </c>
      <c r="F579" s="246">
        <f aca="true" t="shared" si="91" ref="F579:L579">SUM(F580:F595)</f>
        <v>1046959</v>
      </c>
      <c r="G579" s="246">
        <f t="shared" si="91"/>
        <v>779410</v>
      </c>
      <c r="H579" s="246">
        <f t="shared" si="91"/>
        <v>141697</v>
      </c>
      <c r="I579" s="246">
        <f t="shared" si="91"/>
        <v>0</v>
      </c>
      <c r="J579" s="246">
        <f t="shared" si="91"/>
        <v>0</v>
      </c>
      <c r="K579" s="246">
        <f t="shared" si="91"/>
        <v>0</v>
      </c>
      <c r="L579" s="247">
        <f t="shared" si="91"/>
        <v>0</v>
      </c>
    </row>
    <row r="580" spans="1:12" s="69" customFormat="1" ht="15.75" customHeight="1">
      <c r="A580" s="181"/>
      <c r="B580" s="200" t="s">
        <v>151</v>
      </c>
      <c r="C580" s="54" t="s">
        <v>456</v>
      </c>
      <c r="D580" s="131">
        <v>714634</v>
      </c>
      <c r="E580" s="464">
        <f>D580/D656</f>
        <v>0.01651672011849501</v>
      </c>
      <c r="F580" s="131">
        <f aca="true" t="shared" si="92" ref="F580:F595">D580</f>
        <v>714634</v>
      </c>
      <c r="G580" s="131">
        <f>F580</f>
        <v>714634</v>
      </c>
      <c r="H580" s="248"/>
      <c r="I580" s="249"/>
      <c r="J580" s="252"/>
      <c r="K580" s="252"/>
      <c r="L580" s="465"/>
    </row>
    <row r="581" spans="1:12" s="69" customFormat="1" ht="15.75" customHeight="1">
      <c r="A581" s="181"/>
      <c r="B581" s="200" t="s">
        <v>155</v>
      </c>
      <c r="C581" s="54" t="s">
        <v>156</v>
      </c>
      <c r="D581" s="131">
        <v>64776</v>
      </c>
      <c r="E581" s="464">
        <f>D581/D656</f>
        <v>0.0014971118955935945</v>
      </c>
      <c r="F581" s="131">
        <f t="shared" si="92"/>
        <v>64776</v>
      </c>
      <c r="G581" s="131">
        <f>F581</f>
        <v>64776</v>
      </c>
      <c r="H581" s="248"/>
      <c r="I581" s="249"/>
      <c r="J581" s="252"/>
      <c r="K581" s="252"/>
      <c r="L581" s="465"/>
    </row>
    <row r="582" spans="1:12" s="69" customFormat="1" ht="15" customHeight="1">
      <c r="A582" s="181"/>
      <c r="B582" s="202" t="s">
        <v>182</v>
      </c>
      <c r="C582" s="54" t="s">
        <v>218</v>
      </c>
      <c r="D582" s="131">
        <v>122601</v>
      </c>
      <c r="E582" s="464">
        <f>D582/D656</f>
        <v>0.002833571315173371</v>
      </c>
      <c r="F582" s="131">
        <f t="shared" si="92"/>
        <v>122601</v>
      </c>
      <c r="G582" s="131"/>
      <c r="H582" s="248">
        <f>F582</f>
        <v>122601</v>
      </c>
      <c r="I582" s="249"/>
      <c r="J582" s="252"/>
      <c r="K582" s="252"/>
      <c r="L582" s="465"/>
    </row>
    <row r="583" spans="1:12" s="69" customFormat="1" ht="16.5" customHeight="1">
      <c r="A583" s="181"/>
      <c r="B583" s="202" t="s">
        <v>157</v>
      </c>
      <c r="C583" s="54" t="s">
        <v>158</v>
      </c>
      <c r="D583" s="131">
        <v>19096</v>
      </c>
      <c r="E583" s="464">
        <f>D583/D656</f>
        <v>0.0004413494003682734</v>
      </c>
      <c r="F583" s="131">
        <f t="shared" si="92"/>
        <v>19096</v>
      </c>
      <c r="G583" s="131"/>
      <c r="H583" s="248">
        <f>F583</f>
        <v>19096</v>
      </c>
      <c r="I583" s="249"/>
      <c r="J583" s="252"/>
      <c r="K583" s="252"/>
      <c r="L583" s="465"/>
    </row>
    <row r="584" spans="1:12" s="69" customFormat="1" ht="16.5" customHeight="1">
      <c r="A584" s="181"/>
      <c r="B584" s="202" t="s">
        <v>159</v>
      </c>
      <c r="C584" s="54" t="s">
        <v>278</v>
      </c>
      <c r="D584" s="131">
        <v>42601</v>
      </c>
      <c r="E584" s="464">
        <f>D584/D656</f>
        <v>0.000984600220207835</v>
      </c>
      <c r="F584" s="131">
        <f t="shared" si="92"/>
        <v>42601</v>
      </c>
      <c r="G584" s="131"/>
      <c r="H584" s="248"/>
      <c r="I584" s="249"/>
      <c r="J584" s="252"/>
      <c r="K584" s="252"/>
      <c r="L584" s="465"/>
    </row>
    <row r="585" spans="1:12" s="69" customFormat="1" ht="14.25" customHeight="1">
      <c r="A585" s="181"/>
      <c r="B585" s="202" t="s">
        <v>161</v>
      </c>
      <c r="C585" s="54" t="s">
        <v>238</v>
      </c>
      <c r="D585" s="131">
        <v>6720</v>
      </c>
      <c r="E585" s="464">
        <f>D585/D656</f>
        <v>0.00015531357197710502</v>
      </c>
      <c r="F585" s="131">
        <f t="shared" si="92"/>
        <v>6720</v>
      </c>
      <c r="G585" s="131"/>
      <c r="H585" s="248"/>
      <c r="I585" s="249"/>
      <c r="J585" s="252"/>
      <c r="K585" s="252"/>
      <c r="L585" s="465"/>
    </row>
    <row r="586" spans="1:12" s="69" customFormat="1" ht="15.75" customHeight="1">
      <c r="A586" s="181"/>
      <c r="B586" s="202" t="s">
        <v>224</v>
      </c>
      <c r="C586" s="54" t="s">
        <v>225</v>
      </c>
      <c r="D586" s="131">
        <v>1544</v>
      </c>
      <c r="E586" s="464">
        <f>D586/D656</f>
        <v>3.568514213283485E-05</v>
      </c>
      <c r="F586" s="131">
        <f t="shared" si="92"/>
        <v>1544</v>
      </c>
      <c r="G586" s="131"/>
      <c r="H586" s="248"/>
      <c r="I586" s="249"/>
      <c r="J586" s="252"/>
      <c r="K586" s="252"/>
      <c r="L586" s="465"/>
    </row>
    <row r="587" spans="1:12" s="69" customFormat="1" ht="15" customHeight="1">
      <c r="A587" s="181"/>
      <c r="B587" s="202" t="s">
        <v>165</v>
      </c>
      <c r="C587" s="54" t="s">
        <v>240</v>
      </c>
      <c r="D587" s="131">
        <v>13536</v>
      </c>
      <c r="E587" s="464">
        <f>D587/D656</f>
        <v>0.0003128459092681687</v>
      </c>
      <c r="F587" s="131">
        <f t="shared" si="92"/>
        <v>13536</v>
      </c>
      <c r="G587" s="131"/>
      <c r="H587" s="248"/>
      <c r="I587" s="249"/>
      <c r="J587" s="252"/>
      <c r="K587" s="252"/>
      <c r="L587" s="465"/>
    </row>
    <row r="588" spans="1:12" s="69" customFormat="1" ht="15" customHeight="1">
      <c r="A588" s="181"/>
      <c r="B588" s="202" t="s">
        <v>695</v>
      </c>
      <c r="C588" s="55" t="s">
        <v>696</v>
      </c>
      <c r="D588" s="131">
        <v>926</v>
      </c>
      <c r="E588" s="464">
        <f>D588/D656</f>
        <v>2.140184042422608E-05</v>
      </c>
      <c r="F588" s="131">
        <f t="shared" si="92"/>
        <v>926</v>
      </c>
      <c r="G588" s="131"/>
      <c r="H588" s="248"/>
      <c r="I588" s="249"/>
      <c r="J588" s="252"/>
      <c r="K588" s="252"/>
      <c r="L588" s="465"/>
    </row>
    <row r="589" spans="1:12" s="69" customFormat="1" ht="15" customHeight="1">
      <c r="A589" s="181"/>
      <c r="B589" s="202" t="s">
        <v>393</v>
      </c>
      <c r="C589" s="54" t="s">
        <v>397</v>
      </c>
      <c r="D589" s="131">
        <v>1029</v>
      </c>
      <c r="E589" s="464">
        <f>D589/D656</f>
        <v>2.3782390708994208E-05</v>
      </c>
      <c r="F589" s="131">
        <f t="shared" si="92"/>
        <v>1029</v>
      </c>
      <c r="G589" s="131"/>
      <c r="H589" s="248"/>
      <c r="I589" s="249"/>
      <c r="J589" s="252"/>
      <c r="K589" s="252"/>
      <c r="L589" s="465"/>
    </row>
    <row r="590" spans="1:12" s="69" customFormat="1" ht="14.25" customHeight="1">
      <c r="A590" s="181"/>
      <c r="B590" s="202" t="s">
        <v>167</v>
      </c>
      <c r="C590" s="54" t="s">
        <v>168</v>
      </c>
      <c r="D590" s="131">
        <v>3344</v>
      </c>
      <c r="E590" s="464">
        <f>D590/D656</f>
        <v>7.72869917695594E-05</v>
      </c>
      <c r="F590" s="131">
        <f t="shared" si="92"/>
        <v>3344</v>
      </c>
      <c r="G590" s="131"/>
      <c r="H590" s="248"/>
      <c r="I590" s="249"/>
      <c r="J590" s="252"/>
      <c r="K590" s="252"/>
      <c r="L590" s="465"/>
    </row>
    <row r="591" spans="1:12" s="69" customFormat="1" ht="13.5" customHeight="1">
      <c r="A591" s="181"/>
      <c r="B591" s="202" t="s">
        <v>171</v>
      </c>
      <c r="C591" s="54" t="s">
        <v>172</v>
      </c>
      <c r="D591" s="131">
        <v>40918</v>
      </c>
      <c r="E591" s="464">
        <f>D591/D656</f>
        <v>0.0009457024907974976</v>
      </c>
      <c r="F591" s="131">
        <f t="shared" si="92"/>
        <v>40918</v>
      </c>
      <c r="G591" s="131"/>
      <c r="H591" s="248"/>
      <c r="I591" s="249"/>
      <c r="J591" s="252"/>
      <c r="K591" s="252"/>
      <c r="L591" s="465"/>
    </row>
    <row r="592" spans="1:12" s="69" customFormat="1" ht="13.5" customHeight="1">
      <c r="A592" s="181"/>
      <c r="B592" s="202" t="s">
        <v>187</v>
      </c>
      <c r="C592" s="54" t="s">
        <v>188</v>
      </c>
      <c r="D592" s="131">
        <v>600</v>
      </c>
      <c r="E592" s="464">
        <f>D592/D656</f>
        <v>1.386728321224152E-05</v>
      </c>
      <c r="F592" s="131">
        <f t="shared" si="92"/>
        <v>600</v>
      </c>
      <c r="G592" s="131"/>
      <c r="H592" s="248"/>
      <c r="I592" s="249"/>
      <c r="J592" s="252"/>
      <c r="K592" s="252"/>
      <c r="L592" s="465"/>
    </row>
    <row r="593" spans="1:12" s="69" customFormat="1" ht="13.5" customHeight="1">
      <c r="A593" s="181"/>
      <c r="B593" s="202" t="s">
        <v>243</v>
      </c>
      <c r="C593" s="54" t="s">
        <v>562</v>
      </c>
      <c r="D593" s="131">
        <v>12000</v>
      </c>
      <c r="E593" s="464">
        <f>D593/D656</f>
        <v>0.0002773456642448304</v>
      </c>
      <c r="F593" s="131">
        <f t="shared" si="92"/>
        <v>12000</v>
      </c>
      <c r="G593" s="131"/>
      <c r="H593" s="248"/>
      <c r="I593" s="249"/>
      <c r="J593" s="252"/>
      <c r="K593" s="252"/>
      <c r="L593" s="465"/>
    </row>
    <row r="594" spans="1:12" s="69" customFormat="1" ht="16.5" customHeight="1">
      <c r="A594" s="181"/>
      <c r="B594" s="202" t="s">
        <v>394</v>
      </c>
      <c r="C594" s="54" t="s">
        <v>817</v>
      </c>
      <c r="D594" s="131">
        <v>1029</v>
      </c>
      <c r="E594" s="464">
        <f>D594/D656</f>
        <v>2.3782390708994208E-05</v>
      </c>
      <c r="F594" s="131">
        <f t="shared" si="92"/>
        <v>1029</v>
      </c>
      <c r="G594" s="131"/>
      <c r="H594" s="248"/>
      <c r="I594" s="249"/>
      <c r="J594" s="252"/>
      <c r="K594" s="252"/>
      <c r="L594" s="465"/>
    </row>
    <row r="595" spans="1:12" s="69" customFormat="1" ht="15.75" customHeight="1">
      <c r="A595" s="181"/>
      <c r="B595" s="202" t="s">
        <v>395</v>
      </c>
      <c r="C595" s="54" t="s">
        <v>399</v>
      </c>
      <c r="D595" s="131">
        <v>1605</v>
      </c>
      <c r="E595" s="464">
        <f>D595/D656</f>
        <v>3.709498259274607E-05</v>
      </c>
      <c r="F595" s="131">
        <f t="shared" si="92"/>
        <v>1605</v>
      </c>
      <c r="G595" s="131"/>
      <c r="H595" s="248"/>
      <c r="I595" s="249"/>
      <c r="J595" s="252"/>
      <c r="K595" s="252"/>
      <c r="L595" s="465"/>
    </row>
    <row r="596" spans="1:12" s="69" customFormat="1" ht="18.75" customHeight="1">
      <c r="A596" s="179" t="s">
        <v>420</v>
      </c>
      <c r="B596" s="205"/>
      <c r="C596" s="109" t="s">
        <v>421</v>
      </c>
      <c r="D596" s="246">
        <f>SUM(D597:D615)</f>
        <v>559933</v>
      </c>
      <c r="E596" s="203">
        <f>D596/D656</f>
        <v>0.012941249151466718</v>
      </c>
      <c r="F596" s="246">
        <f>SUM(F597:F615)</f>
        <v>559933</v>
      </c>
      <c r="G596" s="246">
        <f aca="true" t="shared" si="93" ref="G596:L596">SUM(G597:G615)</f>
        <v>343381</v>
      </c>
      <c r="H596" s="246">
        <f t="shared" si="93"/>
        <v>61252</v>
      </c>
      <c r="I596" s="246">
        <f t="shared" si="93"/>
        <v>96247</v>
      </c>
      <c r="J596" s="246">
        <f t="shared" si="93"/>
        <v>0</v>
      </c>
      <c r="K596" s="246">
        <f t="shared" si="93"/>
        <v>0</v>
      </c>
      <c r="L596" s="247">
        <f t="shared" si="93"/>
        <v>0</v>
      </c>
    </row>
    <row r="597" spans="1:12" s="69" customFormat="1" ht="18.75" customHeight="1">
      <c r="A597" s="480"/>
      <c r="B597" s="481" t="s">
        <v>274</v>
      </c>
      <c r="C597" s="54" t="s">
        <v>122</v>
      </c>
      <c r="D597" s="259">
        <v>96247</v>
      </c>
      <c r="E597" s="505">
        <f>D597/D656</f>
        <v>0.0022244740122143495</v>
      </c>
      <c r="F597" s="259">
        <f>D597</f>
        <v>96247</v>
      </c>
      <c r="G597" s="259"/>
      <c r="H597" s="259"/>
      <c r="I597" s="259">
        <f>F597</f>
        <v>96247</v>
      </c>
      <c r="J597" s="259"/>
      <c r="K597" s="259"/>
      <c r="L597" s="296"/>
    </row>
    <row r="598" spans="1:12" s="69" customFormat="1" ht="14.25" customHeight="1">
      <c r="A598" s="181"/>
      <c r="B598" s="202" t="s">
        <v>802</v>
      </c>
      <c r="C598" s="54" t="s">
        <v>281</v>
      </c>
      <c r="D598" s="131">
        <v>440</v>
      </c>
      <c r="E598" s="505">
        <f>D598/D656</f>
        <v>1.0169341022310448E-05</v>
      </c>
      <c r="F598" s="131">
        <f>D598</f>
        <v>440</v>
      </c>
      <c r="G598" s="131"/>
      <c r="H598" s="248"/>
      <c r="I598" s="249"/>
      <c r="J598" s="252"/>
      <c r="K598" s="252"/>
      <c r="L598" s="465"/>
    </row>
    <row r="599" spans="1:12" s="69" customFormat="1" ht="15" customHeight="1">
      <c r="A599" s="181"/>
      <c r="B599" s="200" t="s">
        <v>151</v>
      </c>
      <c r="C599" s="54" t="s">
        <v>773</v>
      </c>
      <c r="D599" s="131">
        <v>315597</v>
      </c>
      <c r="E599" s="505">
        <f>D599/D656</f>
        <v>0.007294121633222978</v>
      </c>
      <c r="F599" s="131">
        <f aca="true" t="shared" si="94" ref="F599:F615">D599</f>
        <v>315597</v>
      </c>
      <c r="G599" s="131">
        <f>F599</f>
        <v>315597</v>
      </c>
      <c r="H599" s="248"/>
      <c r="I599" s="249"/>
      <c r="J599" s="252"/>
      <c r="K599" s="252"/>
      <c r="L599" s="465"/>
    </row>
    <row r="600" spans="1:12" s="69" customFormat="1" ht="16.5" customHeight="1">
      <c r="A600" s="181"/>
      <c r="B600" s="200" t="s">
        <v>155</v>
      </c>
      <c r="C600" s="54" t="s">
        <v>156</v>
      </c>
      <c r="D600" s="131">
        <v>26784</v>
      </c>
      <c r="E600" s="505">
        <f>D600/D656</f>
        <v>0.0006190355225944614</v>
      </c>
      <c r="F600" s="131">
        <f t="shared" si="94"/>
        <v>26784</v>
      </c>
      <c r="G600" s="131">
        <f>F600</f>
        <v>26784</v>
      </c>
      <c r="H600" s="248"/>
      <c r="I600" s="249"/>
      <c r="J600" s="252"/>
      <c r="K600" s="252"/>
      <c r="L600" s="465"/>
    </row>
    <row r="601" spans="1:12" s="69" customFormat="1" ht="15" customHeight="1">
      <c r="A601" s="181"/>
      <c r="B601" s="202" t="s">
        <v>204</v>
      </c>
      <c r="C601" s="54" t="s">
        <v>218</v>
      </c>
      <c r="D601" s="131">
        <v>52864</v>
      </c>
      <c r="E601" s="505">
        <f>D601/D656</f>
        <v>0.0012218000995532262</v>
      </c>
      <c r="F601" s="131">
        <f t="shared" si="94"/>
        <v>52864</v>
      </c>
      <c r="G601" s="131"/>
      <c r="H601" s="248">
        <f>F601</f>
        <v>52864</v>
      </c>
      <c r="I601" s="249"/>
      <c r="J601" s="252"/>
      <c r="K601" s="252"/>
      <c r="L601" s="465"/>
    </row>
    <row r="602" spans="1:12" s="69" customFormat="1" ht="14.25" customHeight="1">
      <c r="A602" s="181"/>
      <c r="B602" s="202" t="s">
        <v>157</v>
      </c>
      <c r="C602" s="54" t="s">
        <v>158</v>
      </c>
      <c r="D602" s="131">
        <v>8388</v>
      </c>
      <c r="E602" s="505">
        <f>D602/D656</f>
        <v>0.00019386461930713644</v>
      </c>
      <c r="F602" s="131">
        <f t="shared" si="94"/>
        <v>8388</v>
      </c>
      <c r="G602" s="131"/>
      <c r="H602" s="248">
        <f>F602</f>
        <v>8388</v>
      </c>
      <c r="I602" s="249"/>
      <c r="J602" s="252"/>
      <c r="K602" s="252"/>
      <c r="L602" s="465"/>
    </row>
    <row r="603" spans="1:12" s="69" customFormat="1" ht="14.25" customHeight="1">
      <c r="A603" s="181"/>
      <c r="B603" s="202" t="s">
        <v>693</v>
      </c>
      <c r="C603" s="54" t="s">
        <v>694</v>
      </c>
      <c r="D603" s="131">
        <v>1000</v>
      </c>
      <c r="E603" s="505">
        <f>D603/D656</f>
        <v>2.31121386870692E-05</v>
      </c>
      <c r="F603" s="131">
        <f t="shared" si="94"/>
        <v>1000</v>
      </c>
      <c r="G603" s="131">
        <f>F603</f>
        <v>1000</v>
      </c>
      <c r="H603" s="248"/>
      <c r="I603" s="249"/>
      <c r="J603" s="252"/>
      <c r="K603" s="252"/>
      <c r="L603" s="465"/>
    </row>
    <row r="604" spans="1:12" s="69" customFormat="1" ht="14.25" customHeight="1">
      <c r="A604" s="181"/>
      <c r="B604" s="202" t="s">
        <v>159</v>
      </c>
      <c r="C604" s="54" t="s">
        <v>278</v>
      </c>
      <c r="D604" s="131">
        <v>8800</v>
      </c>
      <c r="E604" s="505">
        <f>D604/D656</f>
        <v>0.00020338682044620897</v>
      </c>
      <c r="F604" s="131">
        <f t="shared" si="94"/>
        <v>8800</v>
      </c>
      <c r="G604" s="131"/>
      <c r="H604" s="248"/>
      <c r="I604" s="249"/>
      <c r="J604" s="252"/>
      <c r="K604" s="252"/>
      <c r="L604" s="465"/>
    </row>
    <row r="605" spans="1:12" s="69" customFormat="1" ht="15" customHeight="1">
      <c r="A605" s="181"/>
      <c r="B605" s="202" t="s">
        <v>272</v>
      </c>
      <c r="C605" s="54" t="s">
        <v>375</v>
      </c>
      <c r="D605" s="131">
        <v>3087</v>
      </c>
      <c r="E605" s="505">
        <f>D605/D656</f>
        <v>7.134717212698262E-05</v>
      </c>
      <c r="F605" s="131">
        <f t="shared" si="94"/>
        <v>3087</v>
      </c>
      <c r="G605" s="131"/>
      <c r="H605" s="248"/>
      <c r="I605" s="249"/>
      <c r="J605" s="252"/>
      <c r="K605" s="252"/>
      <c r="L605" s="465"/>
    </row>
    <row r="606" spans="1:12" s="69" customFormat="1" ht="15.75" customHeight="1">
      <c r="A606" s="181"/>
      <c r="B606" s="202" t="s">
        <v>161</v>
      </c>
      <c r="C606" s="54" t="s">
        <v>238</v>
      </c>
      <c r="D606" s="131">
        <v>13464</v>
      </c>
      <c r="E606" s="505">
        <f>D606/D656</f>
        <v>0.0003111818352826997</v>
      </c>
      <c r="F606" s="131">
        <f t="shared" si="94"/>
        <v>13464</v>
      </c>
      <c r="G606" s="131"/>
      <c r="H606" s="248"/>
      <c r="I606" s="249"/>
      <c r="J606" s="252"/>
      <c r="K606" s="252"/>
      <c r="L606" s="465"/>
    </row>
    <row r="607" spans="1:12" s="69" customFormat="1" ht="15.75" customHeight="1">
      <c r="A607" s="181"/>
      <c r="B607" s="202" t="s">
        <v>224</v>
      </c>
      <c r="C607" s="54" t="s">
        <v>225</v>
      </c>
      <c r="D607" s="131">
        <v>940</v>
      </c>
      <c r="E607" s="505">
        <f>D607/D656</f>
        <v>2.1725410365845047E-05</v>
      </c>
      <c r="F607" s="131">
        <f t="shared" si="94"/>
        <v>940</v>
      </c>
      <c r="G607" s="131"/>
      <c r="H607" s="248"/>
      <c r="I607" s="249"/>
      <c r="J607" s="252"/>
      <c r="K607" s="252"/>
      <c r="L607" s="465"/>
    </row>
    <row r="608" spans="1:12" s="69" customFormat="1" ht="15" customHeight="1">
      <c r="A608" s="181"/>
      <c r="B608" s="202" t="s">
        <v>165</v>
      </c>
      <c r="C608" s="54" t="s">
        <v>240</v>
      </c>
      <c r="D608" s="131">
        <v>3700</v>
      </c>
      <c r="E608" s="505">
        <f>D608/D656</f>
        <v>8.551491314215604E-05</v>
      </c>
      <c r="F608" s="131">
        <f t="shared" si="94"/>
        <v>3700</v>
      </c>
      <c r="G608" s="131"/>
      <c r="H608" s="248"/>
      <c r="I608" s="249"/>
      <c r="J608" s="252"/>
      <c r="K608" s="252"/>
      <c r="L608" s="465"/>
    </row>
    <row r="609" spans="1:12" s="69" customFormat="1" ht="15" customHeight="1">
      <c r="A609" s="181"/>
      <c r="B609" s="202" t="s">
        <v>695</v>
      </c>
      <c r="C609" s="54" t="s">
        <v>555</v>
      </c>
      <c r="D609" s="131">
        <v>672</v>
      </c>
      <c r="E609" s="505">
        <f>D609/D656</f>
        <v>1.55313571977105E-05</v>
      </c>
      <c r="F609" s="131">
        <f t="shared" si="94"/>
        <v>672</v>
      </c>
      <c r="G609" s="131"/>
      <c r="H609" s="248"/>
      <c r="I609" s="249"/>
      <c r="J609" s="252"/>
      <c r="K609" s="252"/>
      <c r="L609" s="465"/>
    </row>
    <row r="610" spans="1:12" s="69" customFormat="1" ht="15" customHeight="1">
      <c r="A610" s="181"/>
      <c r="B610" s="202" t="s">
        <v>393</v>
      </c>
      <c r="C610" s="54" t="s">
        <v>397</v>
      </c>
      <c r="D610" s="131">
        <v>1834</v>
      </c>
      <c r="E610" s="505">
        <f>D610/D656</f>
        <v>4.2387662352084915E-05</v>
      </c>
      <c r="F610" s="131">
        <f t="shared" si="94"/>
        <v>1834</v>
      </c>
      <c r="G610" s="131"/>
      <c r="H610" s="248"/>
      <c r="I610" s="249"/>
      <c r="J610" s="252"/>
      <c r="K610" s="252"/>
      <c r="L610" s="465"/>
    </row>
    <row r="611" spans="1:12" s="69" customFormat="1" ht="14.25" customHeight="1">
      <c r="A611" s="181"/>
      <c r="B611" s="202" t="s">
        <v>167</v>
      </c>
      <c r="C611" s="54" t="s">
        <v>168</v>
      </c>
      <c r="D611" s="131">
        <v>3000</v>
      </c>
      <c r="E611" s="505">
        <f>D611/D656</f>
        <v>6.93364160612076E-05</v>
      </c>
      <c r="F611" s="131">
        <f t="shared" si="94"/>
        <v>3000</v>
      </c>
      <c r="G611" s="131"/>
      <c r="H611" s="248"/>
      <c r="I611" s="249"/>
      <c r="J611" s="252"/>
      <c r="K611" s="252"/>
      <c r="L611" s="465"/>
    </row>
    <row r="612" spans="1:12" s="69" customFormat="1" ht="13.5" customHeight="1">
      <c r="A612" s="181"/>
      <c r="B612" s="200" t="s">
        <v>171</v>
      </c>
      <c r="C612" s="54" t="s">
        <v>172</v>
      </c>
      <c r="D612" s="131">
        <v>19305</v>
      </c>
      <c r="E612" s="505">
        <v>56</v>
      </c>
      <c r="F612" s="131">
        <f t="shared" si="94"/>
        <v>19305</v>
      </c>
      <c r="G612" s="131"/>
      <c r="H612" s="248"/>
      <c r="I612" s="249"/>
      <c r="J612" s="252"/>
      <c r="K612" s="252"/>
      <c r="L612" s="465"/>
    </row>
    <row r="613" spans="1:12" s="69" customFormat="1" ht="14.25" customHeight="1">
      <c r="A613" s="181"/>
      <c r="B613" s="200" t="s">
        <v>394</v>
      </c>
      <c r="C613" s="54" t="s">
        <v>817</v>
      </c>
      <c r="D613" s="131">
        <v>1200</v>
      </c>
      <c r="E613" s="505">
        <f>D613/D656</f>
        <v>2.773456642448304E-05</v>
      </c>
      <c r="F613" s="131">
        <f t="shared" si="94"/>
        <v>1200</v>
      </c>
      <c r="G613" s="131"/>
      <c r="H613" s="248"/>
      <c r="I613" s="249"/>
      <c r="J613" s="252"/>
      <c r="K613" s="252"/>
      <c r="L613" s="465"/>
    </row>
    <row r="614" spans="1:12" s="69" customFormat="1" ht="15" customHeight="1">
      <c r="A614" s="181"/>
      <c r="B614" s="200" t="s">
        <v>395</v>
      </c>
      <c r="C614" s="54" t="s">
        <v>399</v>
      </c>
      <c r="D614" s="131">
        <v>800</v>
      </c>
      <c r="E614" s="505">
        <f>D614/D656</f>
        <v>1.848971094965536E-05</v>
      </c>
      <c r="F614" s="131">
        <f t="shared" si="94"/>
        <v>800</v>
      </c>
      <c r="G614" s="131"/>
      <c r="H614" s="248"/>
      <c r="I614" s="249"/>
      <c r="J614" s="252"/>
      <c r="K614" s="252"/>
      <c r="L614" s="465"/>
    </row>
    <row r="615" spans="1:12" s="69" customFormat="1" ht="15" customHeight="1">
      <c r="A615" s="181"/>
      <c r="B615" s="200" t="s">
        <v>396</v>
      </c>
      <c r="C615" s="54" t="s">
        <v>400</v>
      </c>
      <c r="D615" s="131">
        <v>1811</v>
      </c>
      <c r="E615" s="505">
        <f>D615/D656</f>
        <v>4.185608316228232E-05</v>
      </c>
      <c r="F615" s="131">
        <f t="shared" si="94"/>
        <v>1811</v>
      </c>
      <c r="G615" s="131"/>
      <c r="H615" s="248"/>
      <c r="I615" s="249"/>
      <c r="J615" s="252"/>
      <c r="K615" s="252"/>
      <c r="L615" s="465"/>
    </row>
    <row r="616" spans="1:12" s="69" customFormat="1" ht="20.25" customHeight="1">
      <c r="A616" s="179" t="s">
        <v>422</v>
      </c>
      <c r="B616" s="204"/>
      <c r="C616" s="107" t="s">
        <v>423</v>
      </c>
      <c r="D616" s="246">
        <f>SUM(D617:D629)</f>
        <v>688292</v>
      </c>
      <c r="E616" s="581">
        <f>D616/D656</f>
        <v>0.015907900161200233</v>
      </c>
      <c r="F616" s="246">
        <f aca="true" t="shared" si="95" ref="F616:L616">SUM(F617:F629)</f>
        <v>688292</v>
      </c>
      <c r="G616" s="246">
        <f t="shared" si="95"/>
        <v>452213</v>
      </c>
      <c r="H616" s="246">
        <f t="shared" si="95"/>
        <v>76474</v>
      </c>
      <c r="I616" s="246">
        <f t="shared" si="95"/>
        <v>0</v>
      </c>
      <c r="J616" s="246">
        <f t="shared" si="95"/>
        <v>0</v>
      </c>
      <c r="K616" s="246">
        <f t="shared" si="95"/>
        <v>0</v>
      </c>
      <c r="L616" s="247">
        <f t="shared" si="95"/>
        <v>0</v>
      </c>
    </row>
    <row r="617" spans="1:12" s="69" customFormat="1" ht="15.75" customHeight="1">
      <c r="A617" s="181"/>
      <c r="B617" s="200" t="s">
        <v>151</v>
      </c>
      <c r="C617" s="54" t="s">
        <v>456</v>
      </c>
      <c r="D617" s="131">
        <v>415105</v>
      </c>
      <c r="E617" s="464">
        <f>D617/D656</f>
        <v>0.00959396432969586</v>
      </c>
      <c r="F617" s="131">
        <f aca="true" t="shared" si="96" ref="F617:F629">D617</f>
        <v>415105</v>
      </c>
      <c r="G617" s="131">
        <f>F617</f>
        <v>415105</v>
      </c>
      <c r="H617" s="248"/>
      <c r="I617" s="249"/>
      <c r="J617" s="252"/>
      <c r="K617" s="252"/>
      <c r="L617" s="465"/>
    </row>
    <row r="618" spans="1:12" s="69" customFormat="1" ht="15" customHeight="1">
      <c r="A618" s="181"/>
      <c r="B618" s="200" t="s">
        <v>155</v>
      </c>
      <c r="C618" s="54" t="s">
        <v>156</v>
      </c>
      <c r="D618" s="131">
        <v>33108</v>
      </c>
      <c r="E618" s="464">
        <f>D618/D656</f>
        <v>0.0007651966876514871</v>
      </c>
      <c r="F618" s="131">
        <f t="shared" si="96"/>
        <v>33108</v>
      </c>
      <c r="G618" s="131">
        <f>F618</f>
        <v>33108</v>
      </c>
      <c r="H618" s="248"/>
      <c r="I618" s="249"/>
      <c r="J618" s="252"/>
      <c r="K618" s="252"/>
      <c r="L618" s="465"/>
    </row>
    <row r="619" spans="1:12" s="69" customFormat="1" ht="16.5" customHeight="1">
      <c r="A619" s="181"/>
      <c r="B619" s="202" t="s">
        <v>204</v>
      </c>
      <c r="C619" s="54" t="s">
        <v>183</v>
      </c>
      <c r="D619" s="131">
        <v>66013</v>
      </c>
      <c r="E619" s="464">
        <f>D619/D656</f>
        <v>0.001525701611149499</v>
      </c>
      <c r="F619" s="131">
        <f t="shared" si="96"/>
        <v>66013</v>
      </c>
      <c r="G619" s="131"/>
      <c r="H619" s="248">
        <f>F619</f>
        <v>66013</v>
      </c>
      <c r="I619" s="249"/>
      <c r="J619" s="252"/>
      <c r="K619" s="252"/>
      <c r="L619" s="465"/>
    </row>
    <row r="620" spans="1:12" s="69" customFormat="1" ht="13.5" customHeight="1">
      <c r="A620" s="181"/>
      <c r="B620" s="202" t="s">
        <v>157</v>
      </c>
      <c r="C620" s="54" t="s">
        <v>158</v>
      </c>
      <c r="D620" s="131">
        <v>10461</v>
      </c>
      <c r="E620" s="464">
        <f>D620/D656</f>
        <v>0.0002417760828054309</v>
      </c>
      <c r="F620" s="131">
        <f t="shared" si="96"/>
        <v>10461</v>
      </c>
      <c r="G620" s="131"/>
      <c r="H620" s="248">
        <f>F620</f>
        <v>10461</v>
      </c>
      <c r="I620" s="249"/>
      <c r="J620" s="252"/>
      <c r="K620" s="252"/>
      <c r="L620" s="465"/>
    </row>
    <row r="621" spans="1:12" s="69" customFormat="1" ht="14.25" customHeight="1">
      <c r="A621" s="181"/>
      <c r="B621" s="202" t="s">
        <v>693</v>
      </c>
      <c r="C621" s="54" t="s">
        <v>694</v>
      </c>
      <c r="D621" s="131">
        <v>4000</v>
      </c>
      <c r="E621" s="464">
        <f>D621/D656</f>
        <v>9.24485547482768E-05</v>
      </c>
      <c r="F621" s="131">
        <f t="shared" si="96"/>
        <v>4000</v>
      </c>
      <c r="G621" s="131">
        <f>F621</f>
        <v>4000</v>
      </c>
      <c r="H621" s="248"/>
      <c r="I621" s="249"/>
      <c r="J621" s="252"/>
      <c r="K621" s="252"/>
      <c r="L621" s="465"/>
    </row>
    <row r="622" spans="1:12" s="69" customFormat="1" ht="13.5" customHeight="1">
      <c r="A622" s="181"/>
      <c r="B622" s="202" t="s">
        <v>159</v>
      </c>
      <c r="C622" s="54" t="s">
        <v>186</v>
      </c>
      <c r="D622" s="131">
        <v>38399</v>
      </c>
      <c r="E622" s="464">
        <f>D622/D656</f>
        <v>0.0008874830134447703</v>
      </c>
      <c r="F622" s="131">
        <f t="shared" si="96"/>
        <v>38399</v>
      </c>
      <c r="G622" s="131"/>
      <c r="H622" s="248"/>
      <c r="I622" s="249"/>
      <c r="J622" s="252"/>
      <c r="K622" s="252"/>
      <c r="L622" s="465"/>
    </row>
    <row r="623" spans="1:12" s="69" customFormat="1" ht="13.5" customHeight="1">
      <c r="A623" s="181"/>
      <c r="B623" s="202" t="s">
        <v>161</v>
      </c>
      <c r="C623" s="54" t="s">
        <v>238</v>
      </c>
      <c r="D623" s="131">
        <v>60200</v>
      </c>
      <c r="E623" s="464">
        <f>D623/D656</f>
        <v>0.001391350748961566</v>
      </c>
      <c r="F623" s="131">
        <f t="shared" si="96"/>
        <v>60200</v>
      </c>
      <c r="G623" s="131"/>
      <c r="H623" s="248"/>
      <c r="I623" s="249"/>
      <c r="J623" s="252"/>
      <c r="K623" s="252"/>
      <c r="L623" s="465"/>
    </row>
    <row r="624" spans="1:12" s="69" customFormat="1" ht="13.5" customHeight="1">
      <c r="A624" s="181"/>
      <c r="B624" s="202" t="s">
        <v>224</v>
      </c>
      <c r="C624" s="54" t="s">
        <v>225</v>
      </c>
      <c r="D624" s="131">
        <v>65</v>
      </c>
      <c r="E624" s="464">
        <f>D624/D656</f>
        <v>1.502289014659498E-06</v>
      </c>
      <c r="F624" s="131">
        <f t="shared" si="96"/>
        <v>65</v>
      </c>
      <c r="G624" s="131"/>
      <c r="H624" s="248"/>
      <c r="I624" s="249"/>
      <c r="J624" s="252"/>
      <c r="K624" s="252"/>
      <c r="L624" s="465"/>
    </row>
    <row r="625" spans="1:12" s="69" customFormat="1" ht="13.5" customHeight="1">
      <c r="A625" s="181"/>
      <c r="B625" s="202" t="s">
        <v>165</v>
      </c>
      <c r="C625" s="54" t="s">
        <v>240</v>
      </c>
      <c r="D625" s="131">
        <v>24532</v>
      </c>
      <c r="E625" s="464">
        <f>D625/D656</f>
        <v>0.0005669869862711816</v>
      </c>
      <c r="F625" s="131">
        <f t="shared" si="96"/>
        <v>24532</v>
      </c>
      <c r="G625" s="131"/>
      <c r="H625" s="248"/>
      <c r="I625" s="249"/>
      <c r="J625" s="252"/>
      <c r="K625" s="252"/>
      <c r="L625" s="465"/>
    </row>
    <row r="626" spans="1:12" s="69" customFormat="1" ht="13.5" customHeight="1">
      <c r="A626" s="181"/>
      <c r="B626" s="202" t="s">
        <v>393</v>
      </c>
      <c r="C626" s="54" t="s">
        <v>397</v>
      </c>
      <c r="D626" s="131">
        <v>823</v>
      </c>
      <c r="E626" s="464">
        <f>D626/D656</f>
        <v>1.902129013945795E-05</v>
      </c>
      <c r="F626" s="131">
        <f t="shared" si="96"/>
        <v>823</v>
      </c>
      <c r="G626" s="131"/>
      <c r="H626" s="248"/>
      <c r="I626" s="249"/>
      <c r="J626" s="252"/>
      <c r="K626" s="252"/>
      <c r="L626" s="465"/>
    </row>
    <row r="627" spans="1:12" s="69" customFormat="1" ht="13.5" customHeight="1">
      <c r="A627" s="181"/>
      <c r="B627" s="202" t="s">
        <v>171</v>
      </c>
      <c r="C627" s="54" t="s">
        <v>172</v>
      </c>
      <c r="D627" s="131">
        <v>23986</v>
      </c>
      <c r="E627" s="464">
        <f>D627/D656</f>
        <v>0.0005543677585480418</v>
      </c>
      <c r="F627" s="131">
        <f t="shared" si="96"/>
        <v>23986</v>
      </c>
      <c r="G627" s="131"/>
      <c r="H627" s="248"/>
      <c r="I627" s="249"/>
      <c r="J627" s="252"/>
      <c r="K627" s="252"/>
      <c r="L627" s="465"/>
    </row>
    <row r="628" spans="1:12" s="69" customFormat="1" ht="12.75" customHeight="1">
      <c r="A628" s="181"/>
      <c r="B628" s="202" t="s">
        <v>187</v>
      </c>
      <c r="C628" s="54" t="s">
        <v>188</v>
      </c>
      <c r="D628" s="131">
        <v>11400</v>
      </c>
      <c r="E628" s="464">
        <f>D628/D656</f>
        <v>0.0002634783810325889</v>
      </c>
      <c r="F628" s="131">
        <f t="shared" si="96"/>
        <v>11400</v>
      </c>
      <c r="G628" s="131"/>
      <c r="H628" s="248"/>
      <c r="I628" s="249"/>
      <c r="J628" s="252"/>
      <c r="K628" s="252"/>
      <c r="L628" s="465"/>
    </row>
    <row r="629" spans="1:12" s="69" customFormat="1" ht="12.75" customHeight="1">
      <c r="A629" s="181"/>
      <c r="B629" s="202" t="s">
        <v>395</v>
      </c>
      <c r="C629" s="54" t="s">
        <v>399</v>
      </c>
      <c r="D629" s="131">
        <v>200</v>
      </c>
      <c r="E629" s="464">
        <f>D629/D656</f>
        <v>4.62242773741384E-06</v>
      </c>
      <c r="F629" s="131">
        <f t="shared" si="96"/>
        <v>200</v>
      </c>
      <c r="G629" s="131"/>
      <c r="H629" s="248"/>
      <c r="I629" s="249"/>
      <c r="J629" s="252"/>
      <c r="K629" s="252"/>
      <c r="L629" s="465"/>
    </row>
    <row r="630" spans="1:12" s="69" customFormat="1" ht="19.5" customHeight="1">
      <c r="A630" s="179" t="s">
        <v>424</v>
      </c>
      <c r="B630" s="206"/>
      <c r="C630" s="107" t="s">
        <v>425</v>
      </c>
      <c r="D630" s="246">
        <f>SUM(D631:D631)</f>
        <v>15000</v>
      </c>
      <c r="E630" s="581">
        <f>D630/D656</f>
        <v>0.000346682080306038</v>
      </c>
      <c r="F630" s="246">
        <f aca="true" t="shared" si="97" ref="F630:L630">SUM(F631:F631)</f>
        <v>15000</v>
      </c>
      <c r="G630" s="246">
        <f t="shared" si="97"/>
        <v>0</v>
      </c>
      <c r="H630" s="246">
        <f t="shared" si="97"/>
        <v>0</v>
      </c>
      <c r="I630" s="246">
        <f t="shared" si="97"/>
        <v>0</v>
      </c>
      <c r="J630" s="246">
        <f t="shared" si="97"/>
        <v>0</v>
      </c>
      <c r="K630" s="246">
        <f t="shared" si="97"/>
        <v>0</v>
      </c>
      <c r="L630" s="247">
        <f t="shared" si="97"/>
        <v>0</v>
      </c>
    </row>
    <row r="631" spans="1:12" s="69" customFormat="1" ht="14.25" customHeight="1">
      <c r="A631" s="181"/>
      <c r="B631" s="202" t="s">
        <v>794</v>
      </c>
      <c r="C631" s="54" t="s">
        <v>459</v>
      </c>
      <c r="D631" s="131">
        <v>15000</v>
      </c>
      <c r="E631" s="464">
        <f>D631/D656</f>
        <v>0.000346682080306038</v>
      </c>
      <c r="F631" s="131">
        <f>D631</f>
        <v>15000</v>
      </c>
      <c r="G631" s="131"/>
      <c r="H631" s="248"/>
      <c r="I631" s="248"/>
      <c r="J631" s="252"/>
      <c r="K631" s="252"/>
      <c r="L631" s="465"/>
    </row>
    <row r="632" spans="1:12" s="69" customFormat="1" ht="23.25" customHeight="1">
      <c r="A632" s="179" t="s">
        <v>426</v>
      </c>
      <c r="B632" s="204"/>
      <c r="C632" s="107" t="s">
        <v>427</v>
      </c>
      <c r="D632" s="246">
        <f>SUM(D633:D635)</f>
        <v>3000</v>
      </c>
      <c r="E632" s="581">
        <f>D632/D656</f>
        <v>6.93364160612076E-05</v>
      </c>
      <c r="F632" s="246">
        <f aca="true" t="shared" si="98" ref="F632:L632">SUM(F633:F635)</f>
        <v>3000</v>
      </c>
      <c r="G632" s="246">
        <f t="shared" si="98"/>
        <v>2000</v>
      </c>
      <c r="H632" s="246">
        <f t="shared" si="98"/>
        <v>0</v>
      </c>
      <c r="I632" s="246">
        <f t="shared" si="98"/>
        <v>0</v>
      </c>
      <c r="J632" s="246">
        <f t="shared" si="98"/>
        <v>0</v>
      </c>
      <c r="K632" s="246">
        <f t="shared" si="98"/>
        <v>0</v>
      </c>
      <c r="L632" s="247">
        <f t="shared" si="98"/>
        <v>0</v>
      </c>
    </row>
    <row r="633" spans="1:12" s="69" customFormat="1" ht="13.5" customHeight="1">
      <c r="A633" s="181"/>
      <c r="B633" s="200" t="s">
        <v>693</v>
      </c>
      <c r="C633" s="54" t="s">
        <v>694</v>
      </c>
      <c r="D633" s="131">
        <v>2000</v>
      </c>
      <c r="E633" s="464">
        <f>D633/D656</f>
        <v>4.62242773741384E-05</v>
      </c>
      <c r="F633" s="131">
        <f>D633</f>
        <v>2000</v>
      </c>
      <c r="G633" s="131">
        <f>F633</f>
        <v>2000</v>
      </c>
      <c r="H633" s="248"/>
      <c r="I633" s="249">
        <v>0</v>
      </c>
      <c r="J633" s="252"/>
      <c r="K633" s="252"/>
      <c r="L633" s="465"/>
    </row>
    <row r="634" spans="1:12" s="69" customFormat="1" ht="13.5" customHeight="1">
      <c r="A634" s="181"/>
      <c r="B634" s="200" t="s">
        <v>159</v>
      </c>
      <c r="C634" s="54" t="s">
        <v>186</v>
      </c>
      <c r="D634" s="131">
        <v>600</v>
      </c>
      <c r="E634" s="464">
        <f>D634/D656</f>
        <v>1.386728321224152E-05</v>
      </c>
      <c r="F634" s="131">
        <f>D634</f>
        <v>600</v>
      </c>
      <c r="G634" s="131">
        <v>0</v>
      </c>
      <c r="H634" s="248"/>
      <c r="I634" s="249">
        <v>0</v>
      </c>
      <c r="J634" s="252"/>
      <c r="K634" s="252"/>
      <c r="L634" s="465"/>
    </row>
    <row r="635" spans="1:12" s="69" customFormat="1" ht="15" customHeight="1">
      <c r="A635" s="181"/>
      <c r="B635" s="200" t="s">
        <v>165</v>
      </c>
      <c r="C635" s="54" t="s">
        <v>166</v>
      </c>
      <c r="D635" s="131">
        <v>400</v>
      </c>
      <c r="E635" s="464">
        <f>D635/D656</f>
        <v>9.24485547482768E-06</v>
      </c>
      <c r="F635" s="131">
        <f>D635</f>
        <v>400</v>
      </c>
      <c r="G635" s="131">
        <v>0</v>
      </c>
      <c r="H635" s="248"/>
      <c r="I635" s="249">
        <v>0</v>
      </c>
      <c r="J635" s="252"/>
      <c r="K635" s="252"/>
      <c r="L635" s="465"/>
    </row>
    <row r="636" spans="1:12" s="69" customFormat="1" ht="23.25" customHeight="1">
      <c r="A636" s="473" t="s">
        <v>131</v>
      </c>
      <c r="B636" s="482"/>
      <c r="C636" s="462" t="s">
        <v>477</v>
      </c>
      <c r="D636" s="463">
        <f>D637</f>
        <v>2430</v>
      </c>
      <c r="E636" s="581">
        <f>D636/D656</f>
        <v>5.6162497009578155E-05</v>
      </c>
      <c r="F636" s="463">
        <f>F637</f>
        <v>2430</v>
      </c>
      <c r="G636" s="463">
        <f aca="true" t="shared" si="99" ref="G636:L636">G637</f>
        <v>0</v>
      </c>
      <c r="H636" s="463">
        <f t="shared" si="99"/>
        <v>0</v>
      </c>
      <c r="I636" s="463">
        <f t="shared" si="99"/>
        <v>0</v>
      </c>
      <c r="J636" s="463">
        <f t="shared" si="99"/>
        <v>0</v>
      </c>
      <c r="K636" s="463">
        <f t="shared" si="99"/>
        <v>0</v>
      </c>
      <c r="L636" s="579">
        <f t="shared" si="99"/>
        <v>0</v>
      </c>
    </row>
    <row r="637" spans="1:12" s="69" customFormat="1" ht="15" customHeight="1">
      <c r="A637" s="181"/>
      <c r="B637" s="200" t="s">
        <v>394</v>
      </c>
      <c r="C637" s="54" t="s">
        <v>398</v>
      </c>
      <c r="D637" s="131">
        <v>2430</v>
      </c>
      <c r="E637" s="505">
        <f>D637/D656</f>
        <v>5.6162497009578155E-05</v>
      </c>
      <c r="F637" s="131">
        <f>D637</f>
        <v>2430</v>
      </c>
      <c r="G637" s="131"/>
      <c r="H637" s="248"/>
      <c r="I637" s="249"/>
      <c r="J637" s="252"/>
      <c r="K637" s="252"/>
      <c r="L637" s="465"/>
    </row>
    <row r="638" spans="1:12" s="69" customFormat="1" ht="17.25" customHeight="1">
      <c r="A638" s="179" t="s">
        <v>428</v>
      </c>
      <c r="B638" s="204"/>
      <c r="C638" s="109" t="s">
        <v>220</v>
      </c>
      <c r="D638" s="246">
        <f>SUM(D639:D646)</f>
        <v>270983</v>
      </c>
      <c r="E638" s="581">
        <f>D638/D656</f>
        <v>0.006262996677838073</v>
      </c>
      <c r="F638" s="246">
        <f aca="true" t="shared" si="100" ref="F638:L638">SUM(F639:F646)</f>
        <v>270983</v>
      </c>
      <c r="G638" s="246">
        <f t="shared" si="100"/>
        <v>182466</v>
      </c>
      <c r="H638" s="246">
        <f t="shared" si="100"/>
        <v>33701</v>
      </c>
      <c r="I638" s="246">
        <f t="shared" si="100"/>
        <v>0</v>
      </c>
      <c r="J638" s="246">
        <f t="shared" si="100"/>
        <v>0</v>
      </c>
      <c r="K638" s="246">
        <f t="shared" si="100"/>
        <v>0</v>
      </c>
      <c r="L638" s="247">
        <f t="shared" si="100"/>
        <v>0</v>
      </c>
    </row>
    <row r="639" spans="1:12" s="69" customFormat="1" ht="17.25" customHeight="1">
      <c r="A639" s="480"/>
      <c r="B639" s="481" t="s">
        <v>151</v>
      </c>
      <c r="C639" s="263" t="s">
        <v>152</v>
      </c>
      <c r="D639" s="259">
        <v>172553</v>
      </c>
      <c r="E639" s="505">
        <f>D639/D656</f>
        <v>0.003988068866869852</v>
      </c>
      <c r="F639" s="259">
        <f aca="true" t="shared" si="101" ref="F639:F646">D639</f>
        <v>172553</v>
      </c>
      <c r="G639" s="259">
        <f>F639</f>
        <v>172553</v>
      </c>
      <c r="H639" s="259"/>
      <c r="I639" s="259"/>
      <c r="J639" s="259"/>
      <c r="K639" s="259"/>
      <c r="L639" s="296"/>
    </row>
    <row r="640" spans="1:12" s="69" customFormat="1" ht="17.25" customHeight="1">
      <c r="A640" s="480"/>
      <c r="B640" s="481" t="s">
        <v>155</v>
      </c>
      <c r="C640" s="54" t="s">
        <v>156</v>
      </c>
      <c r="D640" s="259">
        <v>9913</v>
      </c>
      <c r="E640" s="505">
        <f>D640/D656</f>
        <v>0.000229110630804917</v>
      </c>
      <c r="F640" s="259">
        <f t="shared" si="101"/>
        <v>9913</v>
      </c>
      <c r="G640" s="259">
        <f>F640</f>
        <v>9913</v>
      </c>
      <c r="H640" s="259"/>
      <c r="I640" s="259"/>
      <c r="J640" s="259"/>
      <c r="K640" s="259"/>
      <c r="L640" s="296"/>
    </row>
    <row r="641" spans="1:12" s="69" customFormat="1" ht="17.25" customHeight="1">
      <c r="A641" s="480"/>
      <c r="B641" s="481" t="s">
        <v>182</v>
      </c>
      <c r="C641" s="54" t="s">
        <v>183</v>
      </c>
      <c r="D641" s="259">
        <v>29231</v>
      </c>
      <c r="E641" s="505">
        <f>D641/D656</f>
        <v>0.0006755909259617197</v>
      </c>
      <c r="F641" s="259">
        <f t="shared" si="101"/>
        <v>29231</v>
      </c>
      <c r="G641" s="259"/>
      <c r="H641" s="259">
        <f>F641</f>
        <v>29231</v>
      </c>
      <c r="I641" s="259"/>
      <c r="J641" s="259"/>
      <c r="K641" s="259"/>
      <c r="L641" s="296"/>
    </row>
    <row r="642" spans="1:12" s="69" customFormat="1" ht="17.25" customHeight="1">
      <c r="A642" s="480"/>
      <c r="B642" s="481" t="s">
        <v>157</v>
      </c>
      <c r="C642" s="54" t="s">
        <v>158</v>
      </c>
      <c r="D642" s="259">
        <v>4470</v>
      </c>
      <c r="E642" s="505">
        <f>D642/D656</f>
        <v>0.00010331125993119933</v>
      </c>
      <c r="F642" s="259">
        <f t="shared" si="101"/>
        <v>4470</v>
      </c>
      <c r="G642" s="259"/>
      <c r="H642" s="259">
        <f>F642</f>
        <v>4470</v>
      </c>
      <c r="I642" s="259"/>
      <c r="J642" s="259"/>
      <c r="K642" s="259"/>
      <c r="L642" s="296"/>
    </row>
    <row r="643" spans="1:12" s="69" customFormat="1" ht="17.25" customHeight="1">
      <c r="A643" s="480"/>
      <c r="B643" s="481" t="s">
        <v>132</v>
      </c>
      <c r="C643" s="54" t="s">
        <v>186</v>
      </c>
      <c r="D643" s="259">
        <v>114</v>
      </c>
      <c r="E643" s="505">
        <f>D643/D656</f>
        <v>2.634783810325889E-06</v>
      </c>
      <c r="F643" s="259">
        <f t="shared" si="101"/>
        <v>114</v>
      </c>
      <c r="G643" s="259"/>
      <c r="H643" s="259"/>
      <c r="I643" s="259"/>
      <c r="J643" s="259"/>
      <c r="K643" s="259"/>
      <c r="L643" s="296"/>
    </row>
    <row r="644" spans="1:12" s="69" customFormat="1" ht="17.25" customHeight="1">
      <c r="A644" s="480"/>
      <c r="B644" s="481" t="s">
        <v>133</v>
      </c>
      <c r="C644" s="54" t="s">
        <v>240</v>
      </c>
      <c r="D644" s="259">
        <v>2869</v>
      </c>
      <c r="E644" s="505">
        <f>D644/D656</f>
        <v>6.630872589320153E-05</v>
      </c>
      <c r="F644" s="259">
        <f t="shared" si="101"/>
        <v>2869</v>
      </c>
      <c r="G644" s="259"/>
      <c r="H644" s="259"/>
      <c r="I644" s="259"/>
      <c r="J644" s="259"/>
      <c r="K644" s="259"/>
      <c r="L644" s="296"/>
    </row>
    <row r="645" spans="1:12" s="69" customFormat="1" ht="17.25" customHeight="1">
      <c r="A645" s="480"/>
      <c r="B645" s="481" t="s">
        <v>134</v>
      </c>
      <c r="C645" s="263" t="s">
        <v>791</v>
      </c>
      <c r="D645" s="259">
        <v>754</v>
      </c>
      <c r="E645" s="505">
        <f>D645/D656</f>
        <v>1.7426552570050177E-05</v>
      </c>
      <c r="F645" s="259">
        <f t="shared" si="101"/>
        <v>754</v>
      </c>
      <c r="G645" s="259"/>
      <c r="H645" s="259"/>
      <c r="I645" s="259"/>
      <c r="J645" s="259"/>
      <c r="K645" s="259"/>
      <c r="L645" s="296"/>
    </row>
    <row r="646" spans="1:12" s="69" customFormat="1" ht="18.75" customHeight="1">
      <c r="A646" s="181"/>
      <c r="B646" s="200" t="s">
        <v>171</v>
      </c>
      <c r="C646" s="54" t="s">
        <v>172</v>
      </c>
      <c r="D646" s="131">
        <v>51079</v>
      </c>
      <c r="E646" s="505">
        <f>D646/D656</f>
        <v>0.0011805449319968076</v>
      </c>
      <c r="F646" s="259">
        <f t="shared" si="101"/>
        <v>51079</v>
      </c>
      <c r="G646" s="131">
        <v>0</v>
      </c>
      <c r="H646" s="248"/>
      <c r="I646" s="249">
        <v>0</v>
      </c>
      <c r="J646" s="252"/>
      <c r="K646" s="252"/>
      <c r="L646" s="465"/>
    </row>
    <row r="647" spans="1:12" s="69" customFormat="1" ht="24" customHeight="1">
      <c r="A647" s="195" t="s">
        <v>429</v>
      </c>
      <c r="B647" s="201"/>
      <c r="C647" s="87" t="s">
        <v>430</v>
      </c>
      <c r="D647" s="250">
        <f aca="true" t="shared" si="102" ref="D647:L647">D648+D650</f>
        <v>40100</v>
      </c>
      <c r="E647" s="172">
        <f>D647/D656</f>
        <v>0.0009267967613514749</v>
      </c>
      <c r="F647" s="250">
        <f t="shared" si="102"/>
        <v>40100</v>
      </c>
      <c r="G647" s="250">
        <f t="shared" si="102"/>
        <v>0</v>
      </c>
      <c r="H647" s="250">
        <f t="shared" si="102"/>
        <v>0</v>
      </c>
      <c r="I647" s="250">
        <f t="shared" si="102"/>
        <v>33000</v>
      </c>
      <c r="J647" s="250">
        <f t="shared" si="102"/>
        <v>0</v>
      </c>
      <c r="K647" s="250">
        <f t="shared" si="102"/>
        <v>0</v>
      </c>
      <c r="L647" s="251">
        <f t="shared" si="102"/>
        <v>0</v>
      </c>
    </row>
    <row r="648" spans="1:12" s="69" customFormat="1" ht="15" customHeight="1">
      <c r="A648" s="179" t="s">
        <v>431</v>
      </c>
      <c r="B648" s="204"/>
      <c r="C648" s="107" t="s">
        <v>432</v>
      </c>
      <c r="D648" s="246">
        <f aca="true" t="shared" si="103" ref="D648:L648">D649</f>
        <v>33000</v>
      </c>
      <c r="E648" s="203">
        <f>D648/D656</f>
        <v>0.0007627005766732836</v>
      </c>
      <c r="F648" s="246">
        <f t="shared" si="103"/>
        <v>33000</v>
      </c>
      <c r="G648" s="246">
        <f t="shared" si="103"/>
        <v>0</v>
      </c>
      <c r="H648" s="246">
        <f t="shared" si="103"/>
        <v>0</v>
      </c>
      <c r="I648" s="246">
        <f t="shared" si="103"/>
        <v>33000</v>
      </c>
      <c r="J648" s="246">
        <f t="shared" si="103"/>
        <v>0</v>
      </c>
      <c r="K648" s="246">
        <f t="shared" si="103"/>
        <v>0</v>
      </c>
      <c r="L648" s="247">
        <f t="shared" si="103"/>
        <v>0</v>
      </c>
    </row>
    <row r="649" spans="1:12" s="69" customFormat="1" ht="16.5" customHeight="1">
      <c r="A649" s="181"/>
      <c r="B649" s="200" t="s">
        <v>210</v>
      </c>
      <c r="C649" s="54" t="s">
        <v>433</v>
      </c>
      <c r="D649" s="131">
        <v>33000</v>
      </c>
      <c r="E649" s="464">
        <f>D649/D656</f>
        <v>0.0007627005766732836</v>
      </c>
      <c r="F649" s="131">
        <f>D649</f>
        <v>33000</v>
      </c>
      <c r="G649" s="131">
        <v>0</v>
      </c>
      <c r="H649" s="248">
        <v>0</v>
      </c>
      <c r="I649" s="248">
        <f>F649</f>
        <v>33000</v>
      </c>
      <c r="J649" s="252"/>
      <c r="K649" s="252"/>
      <c r="L649" s="465"/>
    </row>
    <row r="650" spans="1:12" s="69" customFormat="1" ht="15" customHeight="1">
      <c r="A650" s="179" t="s">
        <v>434</v>
      </c>
      <c r="B650" s="205"/>
      <c r="C650" s="107" t="s">
        <v>220</v>
      </c>
      <c r="D650" s="246">
        <f>SUM(D651:D652)</f>
        <v>7100</v>
      </c>
      <c r="E650" s="581">
        <f>D650/D656</f>
        <v>0.00016409618467819133</v>
      </c>
      <c r="F650" s="246">
        <f aca="true" t="shared" si="104" ref="F650:L650">SUM(F651:F652)</f>
        <v>7100</v>
      </c>
      <c r="G650" s="246">
        <f t="shared" si="104"/>
        <v>0</v>
      </c>
      <c r="H650" s="246">
        <f t="shared" si="104"/>
        <v>0</v>
      </c>
      <c r="I650" s="246">
        <f t="shared" si="104"/>
        <v>0</v>
      </c>
      <c r="J650" s="246">
        <f t="shared" si="104"/>
        <v>0</v>
      </c>
      <c r="K650" s="246">
        <f t="shared" si="104"/>
        <v>0</v>
      </c>
      <c r="L650" s="247">
        <f t="shared" si="104"/>
        <v>0</v>
      </c>
    </row>
    <row r="651" spans="1:12" s="69" customFormat="1" ht="18" customHeight="1">
      <c r="A651" s="193"/>
      <c r="B651" s="200" t="s">
        <v>159</v>
      </c>
      <c r="C651" s="54" t="s">
        <v>186</v>
      </c>
      <c r="D651" s="131">
        <v>5900</v>
      </c>
      <c r="E651" s="464">
        <f>D651/D656</f>
        <v>0.00013636161825370828</v>
      </c>
      <c r="F651" s="131">
        <f>D651</f>
        <v>5900</v>
      </c>
      <c r="G651" s="131">
        <v>0</v>
      </c>
      <c r="H651" s="248">
        <v>0</v>
      </c>
      <c r="I651" s="248">
        <v>0</v>
      </c>
      <c r="J651" s="252"/>
      <c r="K651" s="252"/>
      <c r="L651" s="465"/>
    </row>
    <row r="652" spans="1:12" s="69" customFormat="1" ht="16.5" customHeight="1">
      <c r="A652" s="193"/>
      <c r="B652" s="200" t="s">
        <v>165</v>
      </c>
      <c r="C652" s="54" t="s">
        <v>166</v>
      </c>
      <c r="D652" s="131">
        <v>1200</v>
      </c>
      <c r="E652" s="464">
        <f>D652/D656</f>
        <v>2.773456642448304E-05</v>
      </c>
      <c r="F652" s="131">
        <f>D652</f>
        <v>1200</v>
      </c>
      <c r="G652" s="131">
        <v>0</v>
      </c>
      <c r="H652" s="248">
        <v>0</v>
      </c>
      <c r="I652" s="248">
        <v>0</v>
      </c>
      <c r="J652" s="252"/>
      <c r="K652" s="252"/>
      <c r="L652" s="465"/>
    </row>
    <row r="653" spans="1:12" s="69" customFormat="1" ht="18.75" customHeight="1">
      <c r="A653" s="182" t="s">
        <v>435</v>
      </c>
      <c r="B653" s="198"/>
      <c r="C653" s="87" t="s">
        <v>436</v>
      </c>
      <c r="D653" s="250">
        <f aca="true" t="shared" si="105" ref="D653:L653">D654</f>
        <v>16000</v>
      </c>
      <c r="E653" s="580">
        <f>D653/D656</f>
        <v>0.0003697942189931072</v>
      </c>
      <c r="F653" s="250">
        <f t="shared" si="105"/>
        <v>16000</v>
      </c>
      <c r="G653" s="250">
        <f t="shared" si="105"/>
        <v>0</v>
      </c>
      <c r="H653" s="250">
        <f t="shared" si="105"/>
        <v>0</v>
      </c>
      <c r="I653" s="250">
        <f t="shared" si="105"/>
        <v>16000</v>
      </c>
      <c r="J653" s="250">
        <f t="shared" si="105"/>
        <v>0</v>
      </c>
      <c r="K653" s="250">
        <f t="shared" si="105"/>
        <v>0</v>
      </c>
      <c r="L653" s="251">
        <f t="shared" si="105"/>
        <v>0</v>
      </c>
    </row>
    <row r="654" spans="1:12" s="69" customFormat="1" ht="18.75" customHeight="1">
      <c r="A654" s="179" t="s">
        <v>437</v>
      </c>
      <c r="B654" s="197"/>
      <c r="C654" s="107" t="s">
        <v>220</v>
      </c>
      <c r="D654" s="246">
        <f aca="true" t="shared" si="106" ref="D654:L654">D655</f>
        <v>16000</v>
      </c>
      <c r="E654" s="581">
        <f>D654/D656</f>
        <v>0.0003697942189931072</v>
      </c>
      <c r="F654" s="246">
        <f t="shared" si="106"/>
        <v>16000</v>
      </c>
      <c r="G654" s="246">
        <f t="shared" si="106"/>
        <v>0</v>
      </c>
      <c r="H654" s="246">
        <f t="shared" si="106"/>
        <v>0</v>
      </c>
      <c r="I654" s="246">
        <f t="shared" si="106"/>
        <v>16000</v>
      </c>
      <c r="J654" s="246">
        <f t="shared" si="106"/>
        <v>0</v>
      </c>
      <c r="K654" s="246">
        <f t="shared" si="106"/>
        <v>0</v>
      </c>
      <c r="L654" s="247">
        <f t="shared" si="106"/>
        <v>0</v>
      </c>
    </row>
    <row r="655" spans="1:12" s="69" customFormat="1" ht="24.75" customHeight="1" thickBot="1">
      <c r="A655" s="599"/>
      <c r="B655" s="503" t="s">
        <v>414</v>
      </c>
      <c r="C655" s="56" t="s">
        <v>952</v>
      </c>
      <c r="D655" s="254">
        <v>16000</v>
      </c>
      <c r="E655" s="600">
        <f>D655/D656</f>
        <v>0.0003697942189931072</v>
      </c>
      <c r="F655" s="254">
        <f>D655</f>
        <v>16000</v>
      </c>
      <c r="G655" s="254">
        <v>0</v>
      </c>
      <c r="H655" s="601"/>
      <c r="I655" s="255">
        <f>F655</f>
        <v>16000</v>
      </c>
      <c r="J655" s="602"/>
      <c r="K655" s="602"/>
      <c r="L655" s="603"/>
    </row>
    <row r="656" spans="1:12" s="69" customFormat="1" ht="27.75" customHeight="1" thickBot="1">
      <c r="A656" s="604"/>
      <c r="B656" s="605"/>
      <c r="C656" s="606" t="s">
        <v>438</v>
      </c>
      <c r="D656" s="331">
        <f>D8+D14+D20+D46+D49+D59+D85+D171+D219+D225+D229+D412+D423+D519+D578+D647+D653</f>
        <v>43267307</v>
      </c>
      <c r="E656" s="607">
        <f>D656/D656</f>
        <v>1</v>
      </c>
      <c r="F656" s="331">
        <f aca="true" t="shared" si="107" ref="F656:L656">F8+F14+F20+F46+F49+F59+F85+F171+F219+F225+F229+F412+F423+F519+F578+F647+F653</f>
        <v>34947859</v>
      </c>
      <c r="G656" s="331">
        <f t="shared" si="107"/>
        <v>18611947</v>
      </c>
      <c r="H656" s="331">
        <f t="shared" si="107"/>
        <v>2799786</v>
      </c>
      <c r="I656" s="331">
        <f t="shared" si="107"/>
        <v>2318626</v>
      </c>
      <c r="J656" s="331">
        <f t="shared" si="107"/>
        <v>918934</v>
      </c>
      <c r="K656" s="331">
        <f t="shared" si="107"/>
        <v>74780</v>
      </c>
      <c r="L656" s="332">
        <f t="shared" si="107"/>
        <v>8319448</v>
      </c>
    </row>
    <row r="657" spans="1:12" s="69" customFormat="1" ht="12.75">
      <c r="A657"/>
      <c r="B657"/>
      <c r="C657"/>
      <c r="D657" s="15"/>
      <c r="E657" s="15"/>
      <c r="F657" s="15"/>
      <c r="G657"/>
      <c r="H657"/>
      <c r="I657"/>
      <c r="J657"/>
      <c r="K657"/>
      <c r="L657"/>
    </row>
    <row r="658" spans="1:12" s="69" customFormat="1" ht="12.75">
      <c r="A658"/>
      <c r="B658"/>
      <c r="C658"/>
      <c r="D658"/>
      <c r="E658"/>
      <c r="F658"/>
      <c r="G658" s="703"/>
      <c r="H658" s="703"/>
      <c r="I658" s="703"/>
      <c r="J658" s="703"/>
      <c r="K658"/>
      <c r="L658"/>
    </row>
    <row r="659" spans="1:12" s="69" customFormat="1" ht="12.7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s="69" customFormat="1" ht="12.7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s="69" customFormat="1" ht="12.7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s="69" customFormat="1" ht="12.7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s="69" customFormat="1" ht="12.7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s="69" customFormat="1" ht="12.7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s="69" customFormat="1" ht="12.7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s="69" customFormat="1" ht="12.7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s="69" customFormat="1" ht="12.7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s="69" customFormat="1" ht="12.7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s="69" customFormat="1" ht="12.7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s="69" customFormat="1" ht="12.7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s="69" customFormat="1" ht="12.7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s="69" customFormat="1" ht="12.7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s="69" customFormat="1" ht="12.7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s="69" customFormat="1" ht="12.7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s="69" customFormat="1" ht="12.7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s="69" customFormat="1" ht="12.7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s="69" customFormat="1" ht="12.7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s="69" customFormat="1" ht="12.7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s="69" customFormat="1" ht="12.7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s="69" customFormat="1" ht="12.7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s="69" customFormat="1" ht="12.7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s="69" customFormat="1" ht="12.7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s="69" customFormat="1" ht="12.7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s="69" customFormat="1" ht="12.7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s="69" customFormat="1" ht="12.7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s="69" customFormat="1" ht="12.7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s="69" customFormat="1" ht="12.7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s="69" customFormat="1" ht="12.7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s="69" customFormat="1" ht="12.7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s="69" customFormat="1" ht="12.7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s="69" customFormat="1" ht="12.7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s="69" customFormat="1" ht="12.7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s="69" customFormat="1" ht="12.7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s="69" customFormat="1" ht="12.7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s="69" customFormat="1" ht="12.7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s="69" customFormat="1" ht="12.7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s="69" customFormat="1" ht="12.7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s="69" customFormat="1" ht="12.7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s="69" customFormat="1" ht="12.7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s="69" customFormat="1" ht="12.7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s="69" customFormat="1" ht="12.7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s="69" customFormat="1" ht="12.7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s="69" customFormat="1" ht="12.7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s="69" customFormat="1" ht="12.7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s="69" customFormat="1" ht="12.7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s="69" customFormat="1" ht="12.7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s="69" customFormat="1" ht="12.7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s="69" customFormat="1" ht="12.7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s="69" customFormat="1" ht="12.7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s="69" customFormat="1" ht="12.7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s="69" customFormat="1" ht="12.7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s="69" customFormat="1" ht="12.7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s="69" customFormat="1" ht="12.7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s="69" customFormat="1" ht="12.7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s="69" customFormat="1" ht="12.7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s="69" customFormat="1" ht="12.7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s="69" customFormat="1" ht="12.7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s="69" customFormat="1" ht="12.7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s="69" customFormat="1" ht="12.7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s="69" customFormat="1" ht="12.7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s="69" customFormat="1" ht="12.7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s="69" customFormat="1" ht="12.7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s="69" customFormat="1" ht="12.7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s="69" customFormat="1" ht="12.7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s="69" customFormat="1" ht="12.7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s="69" customFormat="1" ht="12.7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s="69" customFormat="1" ht="12.7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s="69" customFormat="1" ht="12.7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s="69" customFormat="1" ht="12.7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s="69" customFormat="1" ht="12.7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s="69" customFormat="1" ht="12.7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s="69" customFormat="1" ht="12.7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s="69" customFormat="1" ht="12.7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s="69" customFormat="1" ht="12.7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s="69" customFormat="1" ht="12.7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s="69" customFormat="1" ht="12.7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s="69" customFormat="1" ht="12.7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s="69" customFormat="1" ht="12.7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s="69" customFormat="1" ht="12.7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s="69" customFormat="1" ht="12.7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s="69" customFormat="1" ht="12.7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s="69" customFormat="1" ht="12.7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s="69" customFormat="1" ht="12.7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s="69" customFormat="1" ht="12.7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s="69" customFormat="1" ht="12.7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s="69" customFormat="1" ht="12.7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s="69" customFormat="1" ht="12.7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s="69" customFormat="1" ht="12.7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s="69" customFormat="1" ht="12.7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s="69" customFormat="1" ht="12.7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s="69" customFormat="1" ht="12.7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s="69" customFormat="1" ht="12.7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s="69" customFormat="1" ht="12.7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s="69" customFormat="1" ht="12.7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s="69" customFormat="1" ht="12.7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s="69" customFormat="1" ht="12.7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s="69" customFormat="1" ht="12.7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s="69" customFormat="1" ht="12.7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s="69" customFormat="1" ht="12.7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s="69" customFormat="1" ht="12.7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s="69" customFormat="1" ht="12.7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s="69" customFormat="1" ht="12.7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s="69" customFormat="1" ht="12.7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s="69" customFormat="1" ht="12.7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s="69" customFormat="1" ht="12.7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s="69" customFormat="1" ht="12.7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s="69" customFormat="1" ht="12.7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s="69" customFormat="1" ht="12.7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s="69" customFormat="1" ht="12.7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s="69" customFormat="1" ht="12.7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s="69" customFormat="1" ht="12.7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s="69" customFormat="1" ht="12.7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s="69" customFormat="1" ht="12.7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s="69" customFormat="1" ht="12.7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s="69" customFormat="1" ht="12.7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s="69" customFormat="1" ht="12.7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s="69" customFormat="1" ht="12.7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s="69" customFormat="1" ht="12.7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s="69" customFormat="1" ht="12.7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s="69" customFormat="1" ht="12.7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s="69" customFormat="1" ht="12.7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s="69" customFormat="1" ht="12.7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s="69" customFormat="1" ht="12.7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s="69" customFormat="1" ht="12.7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s="69" customFormat="1" ht="12.7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s="69" customFormat="1" ht="12.7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s="69" customFormat="1" ht="12.7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s="69" customFormat="1" ht="12.7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s="69" customFormat="1" ht="12.7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s="69" customFormat="1" ht="12.7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s="69" customFormat="1" ht="12.7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s="69" customFormat="1" ht="12.7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s="69" customFormat="1" ht="12.7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s="69" customFormat="1" ht="12.7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s="69" customFormat="1" ht="12.7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s="69" customFormat="1" ht="12.7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s="69" customFormat="1" ht="12.7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s="69" customFormat="1" ht="12.7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s="69" customFormat="1" ht="12.7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s="69" customFormat="1" ht="12.7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s="69" customFormat="1" ht="12.7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s="69" customFormat="1" ht="12.7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s="69" customFormat="1" ht="12.7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s="69" customFormat="1" ht="12.7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s="69" customFormat="1" ht="12.7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s="69" customFormat="1" ht="12.7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s="69" customFormat="1" ht="12.7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s="69" customFormat="1" ht="12.7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s="69" customFormat="1" ht="12.7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s="69" customFormat="1" ht="12.7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s="69" customFormat="1" ht="12.7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s="69" customFormat="1" ht="12.7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s="69" customFormat="1" ht="12.7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s="69" customFormat="1" ht="12.7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s="69" customFormat="1" ht="12.7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s="69" customFormat="1" ht="12.7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s="69" customFormat="1" ht="12.7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s="69" customFormat="1" ht="12.7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s="69" customFormat="1" ht="12.7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s="69" customFormat="1" ht="12.7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s="69" customFormat="1" ht="12.7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s="69" customFormat="1" ht="12.7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s="69" customFormat="1" ht="12.7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s="69" customFormat="1" ht="12.7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s="69" customFormat="1" ht="12.7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s="69" customFormat="1" ht="12.7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s="69" customFormat="1" ht="12.7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s="69" customFormat="1" ht="12.7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s="69" customFormat="1" ht="12.7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s="69" customFormat="1" ht="12.7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s="69" customFormat="1" ht="12.7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s="69" customFormat="1" ht="12.7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s="69" customFormat="1" ht="12.7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s="69" customFormat="1" ht="12.7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s="69" customFormat="1" ht="12.7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s="69" customFormat="1" ht="12.7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s="69" customFormat="1" ht="12.7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s="69" customFormat="1" ht="12.7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s="69" customFormat="1" ht="12.7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s="69" customFormat="1" ht="12.7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s="69" customFormat="1" ht="12.7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s="69" customFormat="1" ht="12.7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s="69" customFormat="1" ht="12.7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s="69" customFormat="1" ht="12.7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s="69" customFormat="1" ht="12.7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s="69" customFormat="1" ht="12.7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s="69" customFormat="1" ht="12.7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s="69" customFormat="1" ht="12.7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s="69" customFormat="1" ht="12.7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s="69" customFormat="1" ht="12.7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s="69" customFormat="1" ht="12.7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s="69" customFormat="1" ht="12.7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s="69" customFormat="1" ht="12.7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s="69" customFormat="1" ht="12.7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s="69" customFormat="1" ht="12.7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s="69" customFormat="1" ht="12.7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s="69" customFormat="1" ht="12.7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s="69" customFormat="1" ht="12.7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s="69" customFormat="1" ht="12.7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s="69" customFormat="1" ht="12.7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s="69" customFormat="1" ht="12.7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s="69" customFormat="1" ht="12.7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s="69" customFormat="1" ht="12.7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s="69" customFormat="1" ht="12.7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s="69" customFormat="1" ht="12.7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s="69" customFormat="1" ht="12.7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s="69" customFormat="1" ht="12.7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s="69" customFormat="1" ht="12.7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s="69" customFormat="1" ht="12.7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s="69" customFormat="1" ht="12.7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s="69" customFormat="1" ht="12.7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s="69" customFormat="1" ht="12.7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s="69" customFormat="1" ht="12.7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s="69" customFormat="1" ht="12.7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s="69" customFormat="1" ht="12.7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s="69" customFormat="1" ht="12.7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s="69" customFormat="1" ht="12.7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s="69" customFormat="1" ht="12.7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s="69" customFormat="1" ht="12.7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s="69" customFormat="1" ht="12.7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s="69" customFormat="1" ht="12.7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s="69" customFormat="1" ht="12.7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s="69" customFormat="1" ht="12.7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s="69" customFormat="1" ht="12.7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s="69" customFormat="1" ht="12.7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s="69" customFormat="1" ht="12.7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s="69" customFormat="1" ht="12.7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s="69" customFormat="1" ht="12.7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s="69" customFormat="1" ht="12.7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s="69" customFormat="1" ht="12.7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s="69" customFormat="1" ht="12.7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s="69" customFormat="1" ht="12.7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s="69" customFormat="1" ht="12.7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s="69" customFormat="1" ht="12.7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s="69" customFormat="1" ht="12.7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s="69" customFormat="1" ht="12.7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s="69" customFormat="1" ht="12.7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s="69" customFormat="1" ht="12.75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s="69" customFormat="1" ht="12.75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s="69" customFormat="1" ht="12.75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s="69" customFormat="1" ht="12.75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s="69" customFormat="1" ht="12.75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s="69" customFormat="1" ht="12.75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s="69" customFormat="1" ht="12.75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s="69" customFormat="1" ht="12.75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s="69" customFormat="1" ht="12.75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s="69" customFormat="1" ht="12.75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s="69" customFormat="1" ht="12.75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s="69" customFormat="1" ht="12.75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s="69" customFormat="1" ht="12.7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s="69" customFormat="1" ht="12.7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s="69" customFormat="1" ht="12.7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s="69" customFormat="1" ht="12.7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s="69" customFormat="1" ht="12.7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s="69" customFormat="1" ht="12.7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s="69" customFormat="1" ht="12.7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s="69" customFormat="1" ht="12.7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s="69" customFormat="1" ht="12.7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s="69" customFormat="1" ht="12.7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s="69" customFormat="1" ht="12.7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s="69" customFormat="1" ht="12.7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s="69" customFormat="1" ht="12.7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s="69" customFormat="1" ht="12.7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s="69" customFormat="1" ht="12.7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s="69" customFormat="1" ht="12.7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s="69" customFormat="1" ht="12.7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s="69" customFormat="1" ht="12.7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s="69" customFormat="1" ht="12.7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s="69" customFormat="1" ht="12.7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s="69" customFormat="1" ht="12.7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s="69" customFormat="1" ht="12.7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s="69" customFormat="1" ht="12.7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s="69" customFormat="1" ht="12.7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s="69" customFormat="1" ht="12.7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s="69" customFormat="1" ht="12.7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s="69" customFormat="1" ht="12.7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s="69" customFormat="1" ht="12.7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s="69" customFormat="1" ht="12.7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s="69" customFormat="1" ht="12.7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s="69" customFormat="1" ht="12.7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s="69" customFormat="1" ht="12.7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s="69" customFormat="1" ht="12.7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s="69" customFormat="1" ht="12.7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s="69" customFormat="1" ht="12.7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s="69" customFormat="1" ht="12.7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s="69" customFormat="1" ht="12.7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s="69" customFormat="1" ht="12.7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s="69" customFormat="1" ht="12.7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s="69" customFormat="1" ht="12.7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s="69" customFormat="1" ht="12.7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s="69" customFormat="1" ht="12.7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s="69" customFormat="1" ht="12.7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s="69" customFormat="1" ht="12.7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s="69" customFormat="1" ht="12.7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s="69" customFormat="1" ht="12.7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s="69" customFormat="1" ht="12.7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s="69" customFormat="1" ht="12.7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s="69" customFormat="1" ht="12.7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s="69" customFormat="1" ht="12.7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s="69" customFormat="1" ht="12.7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s="69" customFormat="1" ht="12.7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s="69" customFormat="1" ht="12.7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s="69" customFormat="1" ht="12.7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s="69" customFormat="1" ht="12.7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s="69" customFormat="1" ht="12.7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s="69" customFormat="1" ht="12.7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s="69" customFormat="1" ht="12.7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s="69" customFormat="1" ht="12.7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s="69" customFormat="1" ht="12.7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s="69" customFormat="1" ht="12.7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s="69" customFormat="1" ht="12.7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s="69" customFormat="1" ht="12.7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69" customFormat="1" ht="12.7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s="69" customFormat="1" ht="12.7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s="69" customFormat="1" ht="12.7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s="69" customFormat="1" ht="12.7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s="69" customFormat="1" ht="12.7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s="69" customFormat="1" ht="12.7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s="69" customFormat="1" ht="12.7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s="69" customFormat="1" ht="12.7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s="69" customFormat="1" ht="12.7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s="69" customFormat="1" ht="12.7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s="69" customFormat="1" ht="12.7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s="69" customFormat="1" ht="12.7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s="69" customFormat="1" ht="12.7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s="69" customFormat="1" ht="12.7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s="69" customFormat="1" ht="12.7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s="69" customFormat="1" ht="12.7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s="69" customFormat="1" ht="12.7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s="69" customFormat="1" ht="12.7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s="69" customFormat="1" ht="12.7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s="69" customFormat="1" ht="12.7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s="69" customFormat="1" ht="12.7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s="69" customFormat="1" ht="12.7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s="69" customFormat="1" ht="12.7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s="69" customFormat="1" ht="12.7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s="69" customFormat="1" ht="12.7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s="69" customFormat="1" ht="12.7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s="69" customFormat="1" ht="12.7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s="69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s="69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s="69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s="69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s="69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s="69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s="69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s="69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s="69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s="69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69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s="69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s="69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s="69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s="69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s="69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s="69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s="69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s="69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s="69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s="69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s="69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s="69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s="69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69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s="69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s="69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s="69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s="69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s="69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s="69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s="69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s="69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s="69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s="69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s="69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s="69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s="69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s="69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s="69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s="69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s="69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s="69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s="69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s="69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s="69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s="69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s="69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s="69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s="69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s="69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s="69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s="69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s="69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s="69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s="69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s="69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s="69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s="69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s="69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s="69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69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s="69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s="69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s="69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s="69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s="69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s="69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s="69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s="69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s="69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s="69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s="69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s="69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s="69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69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s="69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s="69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s="69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s="69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s="69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s="69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s="69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s="69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s="69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s="69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s="69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s="69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s="69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s="69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s="69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s="69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s="69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s="69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s="69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s="69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s="69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s="69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s="69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s="69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s="69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s="69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s="69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s="69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s="69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s="69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s="69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s="69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s="69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s="69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s="69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s="69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69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s="69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s="69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s="69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s="69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s="69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s="69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s="69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s="69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s="69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s="69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s="69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s="69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s="69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69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s="69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s="69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s="69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s="69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s="69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s="69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s="69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s="69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s="69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s="69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s="69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s="69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s="69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s="69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s="69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s="69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s="69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s="69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s="69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s="69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s="69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s="69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s="69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s="69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s="69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s="69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s="69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s="69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s="69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s="69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s="69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s="69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s="69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s="69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s="69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s="69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69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s="69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s="69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s="69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s="69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s="69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s="69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s="69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s="69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s="69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s="69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s="69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s="69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s="69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69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s="69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s="69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s="69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s="69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s="69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s="69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s="69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s="69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s="69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s="69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s="69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s="69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s="69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s="69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s="69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s="69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s="69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s="69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s="69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s="69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s="69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s="69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s="69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s="69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s="69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s="69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s="69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s="69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s="69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s="69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s="69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s="69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s="69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s="69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s="69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s="69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69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s="69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s="69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s="69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s="69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s="69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s="69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s="69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s="69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s="69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s="69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s="69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s="69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s="69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s="69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69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s="69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s="69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s="69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s="69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s="69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s="69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s="69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s="69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s="69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s="69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s="69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s="69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s="69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s="69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s="69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s="69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s="69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s="69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s="69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s="69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s="69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s="69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s="69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s="69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s="69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s="69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s="69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s="69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s="69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s="69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s="69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s="69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s="69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s="69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s="69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s="69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s="69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69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s="69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s="69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s="69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s="69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s="69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s="69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s="69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s="69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s="69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s="69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s="69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69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s="69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s="69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s="69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s="69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s="69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s="69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s="69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s="69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s="69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s="69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s="69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s="69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s="69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s="69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s="69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s="69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s="69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s="69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s="69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s="69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s="69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s="69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s="69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s="69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s="69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s="69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s="69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s="69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s="69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s="69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s="69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s="69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s="69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s="69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s="69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s="69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s="69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s="69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s="69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s="69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s="69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s="69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s="69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s="69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s="69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s="69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s="69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s="69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s="69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s="69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s="69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s="69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s="69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s="69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s="69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s="69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s="69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s="69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s="69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s="69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s="69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s="69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s="69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s="69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s="69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s="69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s="69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s="69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s="69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s="69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s="69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s="69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s="69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s="69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s="69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s="69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s="69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s="69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s="69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s="69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s="69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s="69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s="69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s="69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s="69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s="69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s="69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s="69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s="69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s="69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s="69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s="69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s="69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s="69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s="69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s="69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s="69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s="69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s="69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s="69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s="69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s="69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s="69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s="69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s="69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s="69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s="69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s="69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s="69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s="69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s="69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s="69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s="69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s="69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s="69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s="69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s="69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s="69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s="69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s="69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s="69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s="69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s="69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s="69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s="69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s="69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s="69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s="69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s="69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s="69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s="69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s="69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s="69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s="69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s="69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s="69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s="69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s="69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s="69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s="69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s="69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s="69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s="69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s="69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s="69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s="69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s="69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s="69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s="69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s="69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s="69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s="69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s="69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s="69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s="69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s="69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s="69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s="69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s="69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s="69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s="69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s="69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s="69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s="69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s="69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s="69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s="69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s="69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s="69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s="69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s="69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s="69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s="69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s="69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s="69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s="69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s="69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s="69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s="69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s="69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s="69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s="69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s="69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s="69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s="69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s="69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s="69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s="69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s="69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s="69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s="69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s="69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s="69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s="69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s="69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s="69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s="69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s="69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s="69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s="69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s="69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s="69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s="69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s="69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s="69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s="69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s="69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s="69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s="69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s="69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s="69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s="69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s="69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s="69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s="69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s="69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s="69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s="69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s="69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s="69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s="69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s="69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s="69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s="69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s="69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s="69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s="69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s="69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s="69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s="69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s="69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s="69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s="69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s="69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s="69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s="69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s="69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s="69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s="69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s="69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s="69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s="69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s="69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s="69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s="69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s="69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s="69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s="69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s="69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s="69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s="69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s="69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s="69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s="69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s="69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s="69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s="69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s="69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s="69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s="69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s="69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s="69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s="69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s="69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s="69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s="69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s="69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s="69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s="69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s="69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s="69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s="69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s="69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s="69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s="69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s="69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s="69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s="69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s="69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s="69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s="69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s="69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s="69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s="69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s="69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s="69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s="69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s="69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s="69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s="69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s="69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s="69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s="69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s="69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s="69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s="69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s="69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s="69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s="69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s="69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s="69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s="69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s="69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s="69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s="69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s="69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s="69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s="69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s="69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s="69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s="69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s="69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s="69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s="69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s="69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s="69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s="69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s="69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s="69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s="69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s="69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s="69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s="69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s="69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s="69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s="69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s="69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s="69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s="69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s="69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s="69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s="69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s="69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s="69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s="69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s="69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s="69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s="69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s="69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s="69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s="69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s="69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s="69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s="69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s="69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s="69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s="69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s="69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s="69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s="69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s="69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s="69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s="69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s="69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s="69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s="69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s="69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s="69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s="69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s="69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s="69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s="69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s="69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s="69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s="69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s="69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s="69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s="69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s="69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s="69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s="69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s="69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s="69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s="69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s="69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s="69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s="69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s="69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s="69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s="69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s="69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s="69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s="69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s="69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s="69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s="69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s="69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s="69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s="69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s="69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s="69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s="69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s="69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s="69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s="69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s="69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s="69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s="69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s="69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s="69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s="69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s="69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s="69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s="69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s="69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s="69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s="69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s="69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s="69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s="69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s="69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s="69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s="69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s="69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s="69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s="69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s="69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s="69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s="69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s="69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s="69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s="69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s="69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s="69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s="69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s="69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s="69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s="69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s="69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s="69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s="69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s="69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s="69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s="69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s="69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s="69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s="69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s="69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s="69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s="69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s="69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s="69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s="69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s="69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s="69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s="69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s="69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s="69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s="69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s="69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s="69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s="69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s="69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s="69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s="69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s="69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s="69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s="69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s="69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s="69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s="69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s="69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s="69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s="69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s="69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s="69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s="69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s="69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s="69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s="69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s="69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s="69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s="69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s="69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s="69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s="69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s="69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s="69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s="69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s="69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s="69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s="69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s="69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s="69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s="69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s="69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s="69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s="69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s="69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s="69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s="69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s="69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s="69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s="69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s="69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s="69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s="69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s="69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s="69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s="69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s="69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s="69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s="69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s="69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s="69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s="69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s="69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s="69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s="69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s="69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s="69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s="69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s="69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s="69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s="69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s="69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s="69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s="69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s="69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s="69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s="69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s="69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s="69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s="69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s="69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s="69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s="69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s="69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s="69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s="69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s="69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s="69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s="69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s="69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s="69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s="69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s="69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s="69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s="69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s="69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s="69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s="69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s="69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s="69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s="69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s="69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s="69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s="69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s="69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s="69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s="69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s="69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s="69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s="69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s="69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s="69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s="69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s="69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s="69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s="69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s="69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s="69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s="69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s="69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s="69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s="69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s="69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s="69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s="69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s="69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s="69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s="69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s="69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s="69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s="69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s="69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s="69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s="69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s="69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s="69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s="69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s="69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s="69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s="69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s="69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s="69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s="69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s="69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s="69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s="69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s="69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s="69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s="69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s="69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s="69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s="69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s="69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s="69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s="69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s="69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s="69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s="69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s="69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s="69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s="69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s="69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s="69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s="69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s="69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s="69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s="69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s="69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s="69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s="69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s="69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s="69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s="69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s="69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s="69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s="69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s="69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s="69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s="69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s="69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s="69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s="69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s="69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s="69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s="69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s="69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s="69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s="69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s="69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s="69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s="69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s="69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s="69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s="69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s="69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s="69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s="69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s="69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s="69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s="69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s="69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s="69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s="69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s="69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s="69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s="69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s="69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s="69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s="69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s="69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s="69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s="69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s="69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s="69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s="69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s="69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s="69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s="69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s="69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s="69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s="69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s="69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s="69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s="69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s="69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s="69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s="69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s="69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s="69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s="69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s="69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s="69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s="69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s="69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s="69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s="69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s="69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s="69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s="69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s="69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s="69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s="69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s="69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s="69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s="69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s="69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s="69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s="69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s="69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s="69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s="69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s="69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s="69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s="69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s="69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s="69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s="69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s="69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s="69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s="69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s="69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s="69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s="69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s="69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s="69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s="69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s="69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s="69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s="69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s="69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s="69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s="69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s="69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s="69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s="69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s="69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s="69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s="69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s="69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s="69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s="69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s="69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s="69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s="69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s="69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s="69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s="69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s="69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s="69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s="69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s="69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s="69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s="69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s="69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s="69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s="69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s="69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s="69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s="69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s="69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s="69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s="69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s="69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s="69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s="69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s="69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s="69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s="69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s="69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s="69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s="69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s="69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s="69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s="69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s="69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s="69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s="69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s="69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s="69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s="69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s="69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s="69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s="69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s="69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s="69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s="69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s="69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s="69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s="69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s="69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s="69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s="69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s="69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s="69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s="69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s="69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s="69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s="69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s="69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s="69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s="69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s="69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s="69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s="69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s="69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s="69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s="69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s="69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s="69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s="69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s="69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s="69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s="69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s="69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s="69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s="69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s="69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s="69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s="69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s="69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s="69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s="69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s="69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s="69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s="69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s="69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s="69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s="69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s="69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s="69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s="69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s="69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s="69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s="69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s="69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s="69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s="69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s="69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s="69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s="69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s="69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s="69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</row>
  </sheetData>
  <mergeCells count="18">
    <mergeCell ref="C3:C6"/>
    <mergeCell ref="G658:J658"/>
    <mergeCell ref="F3:L3"/>
    <mergeCell ref="H5:H6"/>
    <mergeCell ref="G5:G6"/>
    <mergeCell ref="G4:K4"/>
    <mergeCell ref="F4:F6"/>
    <mergeCell ref="I5:I6"/>
    <mergeCell ref="D1:L1"/>
    <mergeCell ref="B2:L2"/>
    <mergeCell ref="A346:A349"/>
    <mergeCell ref="E3:E6"/>
    <mergeCell ref="K5:K6"/>
    <mergeCell ref="L4:L6"/>
    <mergeCell ref="J5:J6"/>
    <mergeCell ref="D3:D6"/>
    <mergeCell ref="A3:A6"/>
    <mergeCell ref="B3:B6"/>
  </mergeCells>
  <printOptions/>
  <pageMargins left="0.1968503937007874" right="0.1968503937007874" top="0.3937007874015748" bottom="0.5118110236220472" header="0.15748031496062992" footer="0.2755905511811024"/>
  <pageSetup horizontalDpi="600" verticalDpi="600" orientation="landscape" paperSize="9" scale="92" r:id="rId1"/>
  <headerFooter alignWithMargins="0">
    <oddFooter>&amp;CStrona &amp;P</oddFooter>
  </headerFooter>
  <rowBreaks count="22" manualBreakCount="22">
    <brk id="31" max="12" man="1"/>
    <brk id="54" max="12" man="1"/>
    <brk id="84" max="12" man="1"/>
    <brk id="115" max="12" man="1"/>
    <brk id="145" max="12" man="1"/>
    <brk id="170" max="11" man="1"/>
    <brk id="193" max="12" man="1"/>
    <brk id="218" max="12" man="1"/>
    <brk id="240" max="12" man="1"/>
    <brk id="266" max="12" man="1"/>
    <brk id="296" max="12" man="1"/>
    <brk id="363" max="12" man="1"/>
    <brk id="386" max="12" man="1"/>
    <brk id="411" max="11" man="1"/>
    <brk id="435" max="11" man="1"/>
    <brk id="463" max="11" man="1"/>
    <brk id="493" max="11" man="1"/>
    <brk id="521" max="11" man="1"/>
    <brk id="554" max="11" man="1"/>
    <brk id="584" max="11" man="1"/>
    <brk id="615" max="11" man="1"/>
    <brk id="64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workbookViewId="0" topLeftCell="D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75390625" style="0" customWidth="1"/>
    <col min="15" max="15" width="10.875" style="0" customWidth="1"/>
    <col min="16" max="16" width="15.75390625" style="0" customWidth="1"/>
  </cols>
  <sheetData>
    <row r="2" spans="6:16" ht="17.25" customHeight="1">
      <c r="F2" s="30"/>
      <c r="J2" s="763" t="s">
        <v>10</v>
      </c>
      <c r="K2" s="763"/>
      <c r="L2" s="763"/>
      <c r="M2" s="763"/>
      <c r="N2" s="763"/>
      <c r="O2" s="763"/>
      <c r="P2" s="763"/>
    </row>
    <row r="3" spans="1:16" ht="27" customHeight="1" thickBot="1">
      <c r="A3" s="764" t="s">
        <v>53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</row>
    <row r="4" spans="1:16" ht="24.75" customHeight="1">
      <c r="A4" s="673" t="s">
        <v>510</v>
      </c>
      <c r="B4" s="756" t="s">
        <v>468</v>
      </c>
      <c r="C4" s="756" t="s">
        <v>469</v>
      </c>
      <c r="D4" s="756" t="s">
        <v>797</v>
      </c>
      <c r="E4" s="748" t="s">
        <v>594</v>
      </c>
      <c r="F4" s="748" t="s">
        <v>288</v>
      </c>
      <c r="G4" s="765" t="s">
        <v>516</v>
      </c>
      <c r="H4" s="766"/>
      <c r="I4" s="766"/>
      <c r="J4" s="766"/>
      <c r="K4" s="766"/>
      <c r="L4" s="766"/>
      <c r="M4" s="766"/>
      <c r="N4" s="766"/>
      <c r="O4" s="767"/>
      <c r="P4" s="742" t="s">
        <v>289</v>
      </c>
    </row>
    <row r="5" spans="1:16" ht="22.5" customHeight="1">
      <c r="A5" s="674"/>
      <c r="B5" s="757"/>
      <c r="C5" s="757"/>
      <c r="D5" s="757"/>
      <c r="E5" s="749"/>
      <c r="F5" s="749"/>
      <c r="G5" s="751" t="s">
        <v>58</v>
      </c>
      <c r="H5" s="745" t="s">
        <v>292</v>
      </c>
      <c r="I5" s="746"/>
      <c r="J5" s="746"/>
      <c r="K5" s="746"/>
      <c r="L5" s="746"/>
      <c r="M5" s="747"/>
      <c r="N5" s="768">
        <v>2010</v>
      </c>
      <c r="O5" s="768">
        <v>2011</v>
      </c>
      <c r="P5" s="743"/>
    </row>
    <row r="6" spans="1:16" ht="58.5" customHeight="1">
      <c r="A6" s="675"/>
      <c r="B6" s="758"/>
      <c r="C6" s="758"/>
      <c r="D6" s="758"/>
      <c r="E6" s="750"/>
      <c r="F6" s="750"/>
      <c r="G6" s="750"/>
      <c r="H6" s="121" t="s">
        <v>291</v>
      </c>
      <c r="I6" s="121" t="s">
        <v>595</v>
      </c>
      <c r="J6" s="121" t="s">
        <v>290</v>
      </c>
      <c r="K6" s="761" t="s">
        <v>677</v>
      </c>
      <c r="L6" s="762"/>
      <c r="M6" s="121" t="s">
        <v>293</v>
      </c>
      <c r="N6" s="758"/>
      <c r="O6" s="758"/>
      <c r="P6" s="744"/>
    </row>
    <row r="7" spans="1:16" ht="12.75">
      <c r="A7" s="595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8</v>
      </c>
      <c r="J7" s="51">
        <v>9</v>
      </c>
      <c r="K7" s="759">
        <v>10</v>
      </c>
      <c r="L7" s="760"/>
      <c r="M7" s="51">
        <v>11</v>
      </c>
      <c r="N7" s="51">
        <v>12</v>
      </c>
      <c r="O7" s="51">
        <v>13</v>
      </c>
      <c r="P7" s="596">
        <v>14</v>
      </c>
    </row>
    <row r="8" spans="1:16" ht="12" customHeight="1">
      <c r="A8" s="700" t="s">
        <v>521</v>
      </c>
      <c r="B8" s="710">
        <v>600</v>
      </c>
      <c r="C8" s="710">
        <v>60014</v>
      </c>
      <c r="D8" s="692">
        <v>6050</v>
      </c>
      <c r="E8" s="705" t="s">
        <v>64</v>
      </c>
      <c r="F8" s="708">
        <v>1102382</v>
      </c>
      <c r="G8" s="708">
        <f>H8+H9+H10+J8+L8+L9+L10+M8</f>
        <v>240000</v>
      </c>
      <c r="H8" s="708">
        <v>120000</v>
      </c>
      <c r="I8" s="119">
        <v>0</v>
      </c>
      <c r="J8" s="708"/>
      <c r="K8" s="124" t="s">
        <v>484</v>
      </c>
      <c r="L8" s="118"/>
      <c r="M8" s="708"/>
      <c r="N8" s="708">
        <v>680000</v>
      </c>
      <c r="O8" s="708"/>
      <c r="P8" s="688" t="s">
        <v>593</v>
      </c>
    </row>
    <row r="9" spans="1:16" ht="13.5" customHeight="1">
      <c r="A9" s="676"/>
      <c r="B9" s="752"/>
      <c r="C9" s="752"/>
      <c r="D9" s="693"/>
      <c r="E9" s="754"/>
      <c r="F9" s="752"/>
      <c r="G9" s="752"/>
      <c r="H9" s="752"/>
      <c r="I9" s="119"/>
      <c r="J9" s="709"/>
      <c r="K9" s="124" t="s">
        <v>486</v>
      </c>
      <c r="L9" s="118">
        <v>120000</v>
      </c>
      <c r="M9" s="709"/>
      <c r="N9" s="709"/>
      <c r="O9" s="709"/>
      <c r="P9" s="689"/>
    </row>
    <row r="10" spans="1:16" ht="13.5" customHeight="1">
      <c r="A10" s="677"/>
      <c r="B10" s="753"/>
      <c r="C10" s="753"/>
      <c r="D10" s="694"/>
      <c r="E10" s="755"/>
      <c r="F10" s="753"/>
      <c r="G10" s="753"/>
      <c r="H10" s="753"/>
      <c r="I10" s="119"/>
      <c r="J10" s="698"/>
      <c r="K10" s="124" t="s">
        <v>488</v>
      </c>
      <c r="L10" s="118"/>
      <c r="M10" s="698"/>
      <c r="N10" s="698"/>
      <c r="O10" s="698"/>
      <c r="P10" s="690"/>
    </row>
    <row r="11" spans="1:16" ht="14.25" customHeight="1">
      <c r="A11" s="700" t="s">
        <v>522</v>
      </c>
      <c r="B11" s="710">
        <v>600</v>
      </c>
      <c r="C11" s="710">
        <v>60014</v>
      </c>
      <c r="D11" s="264">
        <v>6050</v>
      </c>
      <c r="E11" s="705" t="s">
        <v>63</v>
      </c>
      <c r="F11" s="708">
        <v>6772044</v>
      </c>
      <c r="G11" s="708">
        <f>H11+J11+L11+L12+L13+M11</f>
        <v>1464229</v>
      </c>
      <c r="H11" s="708">
        <v>732115</v>
      </c>
      <c r="I11" s="73">
        <v>0</v>
      </c>
      <c r="J11" s="708"/>
      <c r="K11" s="124" t="s">
        <v>484</v>
      </c>
      <c r="L11" s="118"/>
      <c r="M11" s="708"/>
      <c r="N11" s="708">
        <v>6039629</v>
      </c>
      <c r="O11" s="708"/>
      <c r="P11" s="688" t="s">
        <v>593</v>
      </c>
    </row>
    <row r="12" spans="1:16" ht="13.5" customHeight="1">
      <c r="A12" s="701"/>
      <c r="B12" s="696"/>
      <c r="C12" s="696"/>
      <c r="D12" s="265">
        <v>6058</v>
      </c>
      <c r="E12" s="706"/>
      <c r="F12" s="709"/>
      <c r="G12" s="709"/>
      <c r="H12" s="709"/>
      <c r="I12" s="73"/>
      <c r="J12" s="709"/>
      <c r="K12" s="124" t="s">
        <v>486</v>
      </c>
      <c r="L12" s="118">
        <v>732114</v>
      </c>
      <c r="M12" s="709"/>
      <c r="N12" s="709"/>
      <c r="O12" s="709"/>
      <c r="P12" s="689"/>
    </row>
    <row r="13" spans="1:16" ht="19.5" customHeight="1">
      <c r="A13" s="685"/>
      <c r="B13" s="702"/>
      <c r="C13" s="702"/>
      <c r="D13" s="266">
        <v>6059</v>
      </c>
      <c r="E13" s="707"/>
      <c r="F13" s="698"/>
      <c r="G13" s="698"/>
      <c r="H13" s="698"/>
      <c r="I13" s="73"/>
      <c r="J13" s="698"/>
      <c r="K13" s="124" t="s">
        <v>488</v>
      </c>
      <c r="L13" s="118"/>
      <c r="M13" s="698"/>
      <c r="N13" s="698"/>
      <c r="O13" s="698"/>
      <c r="P13" s="690"/>
    </row>
    <row r="14" spans="1:16" ht="13.5" customHeight="1">
      <c r="A14" s="700" t="s">
        <v>524</v>
      </c>
      <c r="B14" s="710">
        <v>600</v>
      </c>
      <c r="C14" s="710">
        <v>60014</v>
      </c>
      <c r="D14" s="264">
        <v>6050</v>
      </c>
      <c r="E14" s="705" t="s">
        <v>65</v>
      </c>
      <c r="F14" s="708">
        <v>6209591</v>
      </c>
      <c r="G14" s="708">
        <f>H14+J14+L14+L15+L16+M14</f>
        <v>1696815</v>
      </c>
      <c r="H14" s="708">
        <v>848408</v>
      </c>
      <c r="I14" s="73"/>
      <c r="J14" s="708"/>
      <c r="K14" s="124" t="s">
        <v>484</v>
      </c>
      <c r="L14" s="118"/>
      <c r="M14" s="708"/>
      <c r="N14" s="708">
        <v>2256388</v>
      </c>
      <c r="O14" s="708">
        <v>2256388</v>
      </c>
      <c r="P14" s="688" t="s">
        <v>593</v>
      </c>
    </row>
    <row r="15" spans="1:16" ht="12.75" customHeight="1">
      <c r="A15" s="701"/>
      <c r="B15" s="696"/>
      <c r="C15" s="696"/>
      <c r="D15" s="265">
        <v>6058</v>
      </c>
      <c r="E15" s="706"/>
      <c r="F15" s="709"/>
      <c r="G15" s="709"/>
      <c r="H15" s="709"/>
      <c r="I15" s="73"/>
      <c r="J15" s="709"/>
      <c r="K15" s="124" t="s">
        <v>486</v>
      </c>
      <c r="L15" s="118">
        <v>848407</v>
      </c>
      <c r="M15" s="709"/>
      <c r="N15" s="709"/>
      <c r="O15" s="709"/>
      <c r="P15" s="689"/>
    </row>
    <row r="16" spans="1:16" ht="16.5" customHeight="1">
      <c r="A16" s="685"/>
      <c r="B16" s="702"/>
      <c r="C16" s="702"/>
      <c r="D16" s="266">
        <v>6059</v>
      </c>
      <c r="E16" s="707"/>
      <c r="F16" s="698"/>
      <c r="G16" s="698"/>
      <c r="H16" s="698"/>
      <c r="I16" s="73"/>
      <c r="J16" s="698"/>
      <c r="K16" s="125" t="s">
        <v>488</v>
      </c>
      <c r="L16" s="118"/>
      <c r="M16" s="698"/>
      <c r="N16" s="698"/>
      <c r="O16" s="698"/>
      <c r="P16" s="690"/>
    </row>
    <row r="17" spans="1:16" ht="18.75" customHeight="1">
      <c r="A17" s="640"/>
      <c r="B17" s="265"/>
      <c r="C17" s="265"/>
      <c r="D17" s="265">
        <v>6050</v>
      </c>
      <c r="E17" s="705" t="s">
        <v>13</v>
      </c>
      <c r="F17" s="641"/>
      <c r="G17" s="641"/>
      <c r="H17" s="641"/>
      <c r="I17" s="73"/>
      <c r="J17" s="641"/>
      <c r="K17" s="125"/>
      <c r="L17" s="118"/>
      <c r="M17" s="641"/>
      <c r="N17" s="641"/>
      <c r="O17" s="641"/>
      <c r="P17" s="639"/>
    </row>
    <row r="18" spans="1:16" ht="20.25" customHeight="1">
      <c r="A18" s="640" t="s">
        <v>526</v>
      </c>
      <c r="B18" s="265">
        <v>600</v>
      </c>
      <c r="C18" s="265">
        <v>60014</v>
      </c>
      <c r="D18" s="265">
        <v>6058</v>
      </c>
      <c r="E18" s="706"/>
      <c r="F18" s="641">
        <f>G18+N18</f>
        <v>250000</v>
      </c>
      <c r="G18" s="641">
        <f>H18</f>
        <v>15000</v>
      </c>
      <c r="H18" s="641">
        <v>15000</v>
      </c>
      <c r="I18" s="73"/>
      <c r="J18" s="641"/>
      <c r="K18" s="125"/>
      <c r="L18" s="118"/>
      <c r="M18" s="641"/>
      <c r="N18" s="641">
        <v>235000</v>
      </c>
      <c r="O18" s="641"/>
      <c r="P18" s="639"/>
    </row>
    <row r="19" spans="1:16" ht="18.75" customHeight="1">
      <c r="A19" s="640"/>
      <c r="B19" s="265"/>
      <c r="C19" s="265"/>
      <c r="D19" s="265">
        <v>6059</v>
      </c>
      <c r="E19" s="707"/>
      <c r="F19" s="641"/>
      <c r="G19" s="641"/>
      <c r="H19" s="641"/>
      <c r="I19" s="73"/>
      <c r="J19" s="641"/>
      <c r="K19" s="125"/>
      <c r="L19" s="118"/>
      <c r="M19" s="641"/>
      <c r="N19" s="641"/>
      <c r="O19" s="641"/>
      <c r="P19" s="639"/>
    </row>
    <row r="20" spans="1:16" ht="15" customHeight="1">
      <c r="A20" s="700" t="s">
        <v>528</v>
      </c>
      <c r="B20" s="710">
        <v>801</v>
      </c>
      <c r="C20" s="710">
        <v>80195</v>
      </c>
      <c r="D20" s="264">
        <v>6050</v>
      </c>
      <c r="E20" s="705" t="s">
        <v>88</v>
      </c>
      <c r="F20" s="708">
        <v>4833666</v>
      </c>
      <c r="G20" s="708">
        <f>H20+J20+L20+L21+L22+M20</f>
        <v>358035</v>
      </c>
      <c r="H20" s="708">
        <v>358035</v>
      </c>
      <c r="I20" s="73"/>
      <c r="J20" s="708"/>
      <c r="K20" s="124" t="s">
        <v>484</v>
      </c>
      <c r="L20" s="120"/>
      <c r="M20" s="708"/>
      <c r="N20" s="708">
        <v>2386903</v>
      </c>
      <c r="O20" s="708">
        <v>2088728</v>
      </c>
      <c r="P20" s="699" t="s">
        <v>596</v>
      </c>
    </row>
    <row r="21" spans="1:16" ht="13.5" customHeight="1">
      <c r="A21" s="701"/>
      <c r="B21" s="696"/>
      <c r="C21" s="696"/>
      <c r="D21" s="265">
        <v>6058</v>
      </c>
      <c r="E21" s="706"/>
      <c r="F21" s="709"/>
      <c r="G21" s="709"/>
      <c r="H21" s="709"/>
      <c r="I21" s="73"/>
      <c r="J21" s="709"/>
      <c r="K21" s="124" t="s">
        <v>486</v>
      </c>
      <c r="L21" s="120"/>
      <c r="M21" s="709"/>
      <c r="N21" s="709"/>
      <c r="O21" s="709"/>
      <c r="P21" s="686"/>
    </row>
    <row r="22" spans="1:16" ht="15.75" customHeight="1">
      <c r="A22" s="685"/>
      <c r="B22" s="702"/>
      <c r="C22" s="702"/>
      <c r="D22" s="266">
        <v>6059</v>
      </c>
      <c r="E22" s="707"/>
      <c r="F22" s="698"/>
      <c r="G22" s="698"/>
      <c r="H22" s="698"/>
      <c r="I22" s="73"/>
      <c r="J22" s="698"/>
      <c r="K22" s="124" t="s">
        <v>488</v>
      </c>
      <c r="L22" s="120"/>
      <c r="M22" s="698"/>
      <c r="N22" s="698"/>
      <c r="O22" s="698"/>
      <c r="P22" s="687"/>
    </row>
    <row r="23" spans="1:16" ht="15.75" customHeight="1">
      <c r="A23" s="700" t="s">
        <v>552</v>
      </c>
      <c r="B23" s="710">
        <v>801</v>
      </c>
      <c r="C23" s="710">
        <v>80195</v>
      </c>
      <c r="D23" s="489">
        <v>6050</v>
      </c>
      <c r="E23" s="705" t="s">
        <v>89</v>
      </c>
      <c r="F23" s="708">
        <v>6286035</v>
      </c>
      <c r="G23" s="708">
        <f>H23+J23+L23+L24+L25+M23</f>
        <v>330000</v>
      </c>
      <c r="H23" s="708">
        <v>330000</v>
      </c>
      <c r="I23" s="74"/>
      <c r="J23" s="708"/>
      <c r="K23" s="124" t="s">
        <v>484</v>
      </c>
      <c r="L23" s="120"/>
      <c r="M23" s="708"/>
      <c r="N23" s="708">
        <v>2660869</v>
      </c>
      <c r="O23" s="708">
        <v>2864526</v>
      </c>
      <c r="P23" s="697" t="s">
        <v>596</v>
      </c>
    </row>
    <row r="24" spans="1:16" ht="15.75" customHeight="1">
      <c r="A24" s="701"/>
      <c r="B24" s="696"/>
      <c r="C24" s="696"/>
      <c r="D24" s="489">
        <v>6058</v>
      </c>
      <c r="E24" s="706"/>
      <c r="F24" s="709"/>
      <c r="G24" s="709"/>
      <c r="H24" s="709"/>
      <c r="I24" s="74"/>
      <c r="J24" s="709"/>
      <c r="K24" s="124" t="s">
        <v>486</v>
      </c>
      <c r="L24" s="120"/>
      <c r="M24" s="709"/>
      <c r="N24" s="709"/>
      <c r="O24" s="709"/>
      <c r="P24" s="697"/>
    </row>
    <row r="25" spans="1:16" ht="15.75" customHeight="1">
      <c r="A25" s="685"/>
      <c r="B25" s="702"/>
      <c r="C25" s="702"/>
      <c r="D25" s="489">
        <v>6059</v>
      </c>
      <c r="E25" s="707"/>
      <c r="F25" s="698"/>
      <c r="G25" s="698"/>
      <c r="H25" s="698"/>
      <c r="I25" s="74"/>
      <c r="J25" s="698"/>
      <c r="K25" s="124" t="s">
        <v>488</v>
      </c>
      <c r="L25" s="120"/>
      <c r="M25" s="698"/>
      <c r="N25" s="698"/>
      <c r="O25" s="698"/>
      <c r="P25" s="697"/>
    </row>
    <row r="26" spans="1:16" ht="14.25" customHeight="1">
      <c r="A26" s="701" t="s">
        <v>553</v>
      </c>
      <c r="B26" s="696">
        <v>851</v>
      </c>
      <c r="C26" s="696">
        <v>85111</v>
      </c>
      <c r="D26" s="265">
        <v>6050</v>
      </c>
      <c r="E26" s="706" t="s">
        <v>85</v>
      </c>
      <c r="F26" s="709">
        <v>1592959</v>
      </c>
      <c r="G26" s="709">
        <f>H26+J26+L26+L27+L28+M26</f>
        <v>241328</v>
      </c>
      <c r="H26" s="709">
        <v>241328</v>
      </c>
      <c r="I26" s="486"/>
      <c r="J26" s="709"/>
      <c r="K26" s="127" t="s">
        <v>484</v>
      </c>
      <c r="L26" s="502"/>
      <c r="M26" s="709"/>
      <c r="N26" s="709">
        <v>1332111</v>
      </c>
      <c r="O26" s="709"/>
      <c r="P26" s="697" t="s">
        <v>596</v>
      </c>
    </row>
    <row r="27" spans="1:16" ht="12" customHeight="1">
      <c r="A27" s="701"/>
      <c r="B27" s="696"/>
      <c r="C27" s="696"/>
      <c r="D27" s="265">
        <v>6058</v>
      </c>
      <c r="E27" s="706"/>
      <c r="F27" s="709"/>
      <c r="G27" s="709"/>
      <c r="H27" s="709"/>
      <c r="I27" s="73"/>
      <c r="J27" s="709"/>
      <c r="K27" s="124" t="s">
        <v>486</v>
      </c>
      <c r="L27" s="120"/>
      <c r="M27" s="709"/>
      <c r="N27" s="709"/>
      <c r="O27" s="709"/>
      <c r="P27" s="697"/>
    </row>
    <row r="28" spans="1:16" ht="12" customHeight="1">
      <c r="A28" s="701"/>
      <c r="B28" s="696"/>
      <c r="C28" s="696"/>
      <c r="D28" s="265">
        <v>6059</v>
      </c>
      <c r="E28" s="706"/>
      <c r="F28" s="709"/>
      <c r="G28" s="709"/>
      <c r="H28" s="709"/>
      <c r="I28" s="73"/>
      <c r="J28" s="709"/>
      <c r="K28" s="126" t="s">
        <v>488</v>
      </c>
      <c r="L28" s="118"/>
      <c r="M28" s="709"/>
      <c r="N28" s="709"/>
      <c r="O28" s="709"/>
      <c r="P28" s="697"/>
    </row>
    <row r="29" spans="1:16" ht="12" customHeight="1">
      <c r="A29" s="700" t="s">
        <v>540</v>
      </c>
      <c r="B29" s="710">
        <v>851</v>
      </c>
      <c r="C29" s="710">
        <v>85111</v>
      </c>
      <c r="D29" s="489">
        <v>6050</v>
      </c>
      <c r="E29" s="705" t="s">
        <v>86</v>
      </c>
      <c r="F29" s="708">
        <v>2100000</v>
      </c>
      <c r="G29" s="708">
        <f>H29+J29+L29+L30+L31+M29</f>
        <v>315000</v>
      </c>
      <c r="H29" s="708">
        <v>315000</v>
      </c>
      <c r="I29" s="74"/>
      <c r="J29" s="708"/>
      <c r="K29" s="124" t="s">
        <v>484</v>
      </c>
      <c r="L29" s="120"/>
      <c r="M29" s="708"/>
      <c r="N29" s="708">
        <v>1785000</v>
      </c>
      <c r="O29" s="708"/>
      <c r="P29" s="697" t="s">
        <v>596</v>
      </c>
    </row>
    <row r="30" spans="1:16" ht="12" customHeight="1">
      <c r="A30" s="701"/>
      <c r="B30" s="696"/>
      <c r="C30" s="696"/>
      <c r="D30" s="489">
        <v>6058</v>
      </c>
      <c r="E30" s="706"/>
      <c r="F30" s="709"/>
      <c r="G30" s="709"/>
      <c r="H30" s="709"/>
      <c r="I30" s="74"/>
      <c r="J30" s="709"/>
      <c r="K30" s="124" t="s">
        <v>486</v>
      </c>
      <c r="L30" s="120"/>
      <c r="M30" s="709"/>
      <c r="N30" s="709"/>
      <c r="O30" s="709"/>
      <c r="P30" s="697"/>
    </row>
    <row r="31" spans="1:16" ht="12" customHeight="1" thickBot="1">
      <c r="A31" s="701"/>
      <c r="B31" s="696"/>
      <c r="C31" s="696"/>
      <c r="D31" s="264">
        <v>6059</v>
      </c>
      <c r="E31" s="706"/>
      <c r="F31" s="709"/>
      <c r="G31" s="709"/>
      <c r="H31" s="709"/>
      <c r="I31" s="73"/>
      <c r="J31" s="709"/>
      <c r="K31" s="126" t="s">
        <v>488</v>
      </c>
      <c r="L31" s="118"/>
      <c r="M31" s="709"/>
      <c r="N31" s="709"/>
      <c r="O31" s="709"/>
      <c r="P31" s="699"/>
    </row>
    <row r="32" spans="1:16" ht="26.25" customHeight="1" thickBot="1">
      <c r="A32" s="684" t="s">
        <v>597</v>
      </c>
      <c r="B32" s="669"/>
      <c r="C32" s="669"/>
      <c r="D32" s="669"/>
      <c r="E32" s="670"/>
      <c r="F32" s="597">
        <f>F8+F11+F14+F18+F20+F23+F26+F29</f>
        <v>29146677</v>
      </c>
      <c r="G32" s="597">
        <f>G8+G11+G14+G18+G20+G23+G26+G29</f>
        <v>4660407</v>
      </c>
      <c r="H32" s="597">
        <f>H8+H11+H14+H18+H20+H23+H26+H29</f>
        <v>2959886</v>
      </c>
      <c r="I32" s="597" t="e">
        <f>I8+I11+I14+I20+I26+#REF!</f>
        <v>#REF!</v>
      </c>
      <c r="J32" s="597">
        <f>J11+J14+J20+J26</f>
        <v>0</v>
      </c>
      <c r="K32" s="682">
        <f>L9+L12+L15</f>
        <v>1700521</v>
      </c>
      <c r="L32" s="683"/>
      <c r="M32" s="597">
        <f>M11+M14+M20+M26</f>
        <v>0</v>
      </c>
      <c r="N32" s="597">
        <f>N8+N11+N14+N18+N20+N23+N26+N29</f>
        <v>17375900</v>
      </c>
      <c r="O32" s="597">
        <f>O11+O14+O20+O26</f>
        <v>4345116</v>
      </c>
      <c r="P32" s="598" t="s">
        <v>440</v>
      </c>
    </row>
    <row r="33" spans="1:15" ht="16.5" customHeight="1">
      <c r="A33" s="671" t="s">
        <v>295</v>
      </c>
      <c r="B33" s="671"/>
      <c r="C33" s="671"/>
      <c r="D33" s="671"/>
      <c r="E33" s="671"/>
      <c r="F33" s="671"/>
      <c r="G33" s="671"/>
      <c r="H33" s="52"/>
      <c r="I33" s="52"/>
      <c r="J33" s="52"/>
      <c r="K33" s="52"/>
      <c r="L33" s="52"/>
      <c r="M33" s="52"/>
      <c r="N33" s="52"/>
      <c r="O33" s="52"/>
    </row>
    <row r="34" spans="1:15" ht="12.75">
      <c r="A34" s="695" t="s">
        <v>296</v>
      </c>
      <c r="B34" s="695"/>
      <c r="C34" s="695"/>
      <c r="D34" s="695"/>
      <c r="E34" s="695"/>
      <c r="F34" s="695"/>
      <c r="G34" s="695"/>
      <c r="H34" s="52"/>
      <c r="I34" s="52"/>
      <c r="J34" s="672"/>
      <c r="K34" s="672"/>
      <c r="L34" s="672"/>
      <c r="M34" s="672"/>
      <c r="N34" s="672"/>
      <c r="O34" s="672"/>
    </row>
    <row r="35" spans="1:15" ht="12.75" customHeight="1">
      <c r="A35" s="681" t="s">
        <v>838</v>
      </c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52"/>
      <c r="M35" s="52"/>
      <c r="N35" s="52"/>
      <c r="O35" s="52"/>
    </row>
    <row r="36" spans="1:15" ht="10.5" customHeight="1">
      <c r="A36" s="695" t="s">
        <v>298</v>
      </c>
      <c r="B36" s="695"/>
      <c r="C36" s="695"/>
      <c r="D36" s="695"/>
      <c r="E36" s="52"/>
      <c r="F36" s="52"/>
      <c r="G36" s="52"/>
      <c r="H36" s="52"/>
      <c r="I36" s="52"/>
      <c r="J36" s="52"/>
      <c r="K36" s="52"/>
      <c r="L36" s="52"/>
      <c r="M36" s="52"/>
      <c r="N36" s="691"/>
      <c r="O36" s="691"/>
    </row>
    <row r="37" spans="2:15" ht="12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ht="12" customHeight="1"/>
    <row r="39" ht="12.75" hidden="1"/>
    <row r="40" ht="18" customHeight="1"/>
  </sheetData>
  <mergeCells count="110">
    <mergeCell ref="G23:G25"/>
    <mergeCell ref="F14:F16"/>
    <mergeCell ref="G14:G16"/>
    <mergeCell ref="F23:F25"/>
    <mergeCell ref="A14:A16"/>
    <mergeCell ref="C14:C16"/>
    <mergeCell ref="B14:B16"/>
    <mergeCell ref="C26:C28"/>
    <mergeCell ref="A26:A28"/>
    <mergeCell ref="B26:B28"/>
    <mergeCell ref="A23:A25"/>
    <mergeCell ref="J2:P2"/>
    <mergeCell ref="O8:O10"/>
    <mergeCell ref="P8:P10"/>
    <mergeCell ref="A3:P3"/>
    <mergeCell ref="J8:J10"/>
    <mergeCell ref="G4:O4"/>
    <mergeCell ref="N5:N6"/>
    <mergeCell ref="O5:O6"/>
    <mergeCell ref="B4:B6"/>
    <mergeCell ref="C4:C6"/>
    <mergeCell ref="J11:J13"/>
    <mergeCell ref="M11:M13"/>
    <mergeCell ref="M14:M16"/>
    <mergeCell ref="H20:H22"/>
    <mergeCell ref="H14:H16"/>
    <mergeCell ref="J14:J16"/>
    <mergeCell ref="B8:B10"/>
    <mergeCell ref="N8:N10"/>
    <mergeCell ref="M8:M10"/>
    <mergeCell ref="D4:D6"/>
    <mergeCell ref="C8:C10"/>
    <mergeCell ref="H8:H10"/>
    <mergeCell ref="K7:L7"/>
    <mergeCell ref="K6:L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A4:A6"/>
    <mergeCell ref="A8:A10"/>
    <mergeCell ref="P4:P6"/>
    <mergeCell ref="H5:M5"/>
    <mergeCell ref="F4:F6"/>
    <mergeCell ref="E4:E6"/>
    <mergeCell ref="G5:G6"/>
    <mergeCell ref="F8:F10"/>
    <mergeCell ref="G8:G10"/>
    <mergeCell ref="E8:E10"/>
    <mergeCell ref="A35:K35"/>
    <mergeCell ref="K32:L32"/>
    <mergeCell ref="A32:E32"/>
    <mergeCell ref="A33:G33"/>
    <mergeCell ref="A34:G34"/>
    <mergeCell ref="J34:O34"/>
    <mergeCell ref="O14:O16"/>
    <mergeCell ref="A36:D36"/>
    <mergeCell ref="P14:P16"/>
    <mergeCell ref="A20:A22"/>
    <mergeCell ref="B20:B22"/>
    <mergeCell ref="C20:C22"/>
    <mergeCell ref="F20:F22"/>
    <mergeCell ref="G20:G22"/>
    <mergeCell ref="P20:P22"/>
    <mergeCell ref="J20:J22"/>
    <mergeCell ref="N36:O36"/>
    <mergeCell ref="D8:D10"/>
    <mergeCell ref="M26:M28"/>
    <mergeCell ref="N26:N28"/>
    <mergeCell ref="O26:O28"/>
    <mergeCell ref="E14:E16"/>
    <mergeCell ref="O20:O22"/>
    <mergeCell ref="N20:N22"/>
    <mergeCell ref="M20:M22"/>
    <mergeCell ref="N14:N16"/>
    <mergeCell ref="A29:A31"/>
    <mergeCell ref="B23:B25"/>
    <mergeCell ref="C23:C25"/>
    <mergeCell ref="E23:E25"/>
    <mergeCell ref="E26:E28"/>
    <mergeCell ref="H23:H25"/>
    <mergeCell ref="J23:J25"/>
    <mergeCell ref="M23:M25"/>
    <mergeCell ref="N23:N25"/>
    <mergeCell ref="O23:O25"/>
    <mergeCell ref="P23:P25"/>
    <mergeCell ref="P29:P31"/>
    <mergeCell ref="O29:O31"/>
    <mergeCell ref="N29:N31"/>
    <mergeCell ref="P26:P28"/>
    <mergeCell ref="B29:B31"/>
    <mergeCell ref="M29:M31"/>
    <mergeCell ref="J29:J31"/>
    <mergeCell ref="H29:H31"/>
    <mergeCell ref="G29:G31"/>
    <mergeCell ref="H26:H28"/>
    <mergeCell ref="J26:J28"/>
    <mergeCell ref="G26:G28"/>
    <mergeCell ref="E17:E19"/>
    <mergeCell ref="F29:F31"/>
    <mergeCell ref="E29:E31"/>
    <mergeCell ref="C29:C31"/>
    <mergeCell ref="E20:E22"/>
    <mergeCell ref="F26:F2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2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1">
      <selection activeCell="J2" sqref="J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30"/>
      <c r="J2" s="763" t="s">
        <v>9</v>
      </c>
      <c r="K2" s="763"/>
      <c r="L2" s="763"/>
      <c r="M2" s="763"/>
      <c r="N2" s="763"/>
    </row>
    <row r="3" spans="1:14" ht="27" customHeight="1" thickBot="1">
      <c r="A3" s="764" t="s">
        <v>54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</row>
    <row r="4" spans="1:14" ht="18" customHeight="1">
      <c r="A4" s="793" t="s">
        <v>510</v>
      </c>
      <c r="B4" s="784" t="s">
        <v>468</v>
      </c>
      <c r="C4" s="784" t="s">
        <v>469</v>
      </c>
      <c r="D4" s="802" t="s">
        <v>797</v>
      </c>
      <c r="E4" s="787" t="s">
        <v>821</v>
      </c>
      <c r="F4" s="787" t="s">
        <v>288</v>
      </c>
      <c r="G4" s="786" t="s">
        <v>516</v>
      </c>
      <c r="H4" s="786"/>
      <c r="I4" s="786"/>
      <c r="J4" s="786"/>
      <c r="K4" s="786"/>
      <c r="L4" s="786"/>
      <c r="M4" s="786"/>
      <c r="N4" s="796" t="s">
        <v>289</v>
      </c>
    </row>
    <row r="5" spans="1:14" ht="15.75" customHeight="1">
      <c r="A5" s="794"/>
      <c r="B5" s="785"/>
      <c r="C5" s="785"/>
      <c r="D5" s="803"/>
      <c r="E5" s="788"/>
      <c r="F5" s="788"/>
      <c r="G5" s="789" t="s">
        <v>58</v>
      </c>
      <c r="H5" s="799" t="s">
        <v>292</v>
      </c>
      <c r="I5" s="800"/>
      <c r="J5" s="800"/>
      <c r="K5" s="800"/>
      <c r="L5" s="800"/>
      <c r="M5" s="801"/>
      <c r="N5" s="797"/>
    </row>
    <row r="6" spans="1:14" ht="53.25" customHeight="1">
      <c r="A6" s="795"/>
      <c r="B6" s="785"/>
      <c r="C6" s="785"/>
      <c r="D6" s="804"/>
      <c r="E6" s="788"/>
      <c r="F6" s="788"/>
      <c r="G6" s="790"/>
      <c r="H6" s="122" t="s">
        <v>291</v>
      </c>
      <c r="I6" s="122" t="s">
        <v>595</v>
      </c>
      <c r="J6" s="122" t="s">
        <v>290</v>
      </c>
      <c r="K6" s="791" t="s">
        <v>677</v>
      </c>
      <c r="L6" s="792"/>
      <c r="M6" s="122" t="s">
        <v>293</v>
      </c>
      <c r="N6" s="798"/>
    </row>
    <row r="7" spans="1:14" ht="12.75">
      <c r="A7" s="5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4">
        <v>8</v>
      </c>
      <c r="I7" s="174">
        <v>8</v>
      </c>
      <c r="J7" s="174">
        <v>9</v>
      </c>
      <c r="K7" s="805">
        <v>10</v>
      </c>
      <c r="L7" s="806"/>
      <c r="M7" s="174">
        <v>11</v>
      </c>
      <c r="N7" s="575">
        <v>12</v>
      </c>
    </row>
    <row r="8" spans="1:14" ht="9.75" customHeight="1">
      <c r="A8" s="769" t="s">
        <v>521</v>
      </c>
      <c r="B8" s="710">
        <v>600</v>
      </c>
      <c r="C8" s="710">
        <v>60014</v>
      </c>
      <c r="D8" s="710">
        <v>6050</v>
      </c>
      <c r="E8" s="772" t="s">
        <v>57</v>
      </c>
      <c r="F8" s="708">
        <f>G8</f>
        <v>360000</v>
      </c>
      <c r="G8" s="708">
        <f>M8+L8+L9+L10+J8+H8</f>
        <v>360000</v>
      </c>
      <c r="H8" s="708">
        <v>180000</v>
      </c>
      <c r="I8" s="73">
        <v>0</v>
      </c>
      <c r="J8" s="708">
        <v>0</v>
      </c>
      <c r="K8" s="123" t="s">
        <v>484</v>
      </c>
      <c r="L8" s="118">
        <v>0</v>
      </c>
      <c r="M8" s="708">
        <v>0</v>
      </c>
      <c r="N8" s="688" t="s">
        <v>593</v>
      </c>
    </row>
    <row r="9" spans="1:14" ht="12" customHeight="1">
      <c r="A9" s="770"/>
      <c r="B9" s="696"/>
      <c r="C9" s="696"/>
      <c r="D9" s="696"/>
      <c r="E9" s="782"/>
      <c r="F9" s="709"/>
      <c r="G9" s="709"/>
      <c r="H9" s="709"/>
      <c r="I9" s="73"/>
      <c r="J9" s="709"/>
      <c r="K9" s="123" t="s">
        <v>486</v>
      </c>
      <c r="L9" s="118">
        <v>180000</v>
      </c>
      <c r="M9" s="709"/>
      <c r="N9" s="689"/>
    </row>
    <row r="10" spans="1:14" ht="9" customHeight="1">
      <c r="A10" s="771"/>
      <c r="B10" s="702"/>
      <c r="C10" s="702"/>
      <c r="D10" s="702"/>
      <c r="E10" s="783"/>
      <c r="F10" s="698"/>
      <c r="G10" s="698"/>
      <c r="H10" s="698"/>
      <c r="I10" s="73"/>
      <c r="J10" s="698"/>
      <c r="K10" s="123" t="s">
        <v>488</v>
      </c>
      <c r="L10" s="118">
        <v>0</v>
      </c>
      <c r="M10" s="698"/>
      <c r="N10" s="690"/>
    </row>
    <row r="11" spans="1:14" ht="9" customHeight="1">
      <c r="A11" s="769" t="s">
        <v>522</v>
      </c>
      <c r="B11" s="710">
        <v>600</v>
      </c>
      <c r="C11" s="710">
        <v>60014</v>
      </c>
      <c r="D11" s="710">
        <v>6050</v>
      </c>
      <c r="E11" s="772" t="s">
        <v>505</v>
      </c>
      <c r="F11" s="708">
        <f>G11</f>
        <v>2471060</v>
      </c>
      <c r="G11" s="708">
        <f>L12+H11</f>
        <v>2471060</v>
      </c>
      <c r="H11" s="708">
        <v>1772997</v>
      </c>
      <c r="I11" s="73"/>
      <c r="J11" s="708">
        <v>0</v>
      </c>
      <c r="K11" s="123" t="s">
        <v>484</v>
      </c>
      <c r="L11" s="118"/>
      <c r="M11" s="708">
        <v>0</v>
      </c>
      <c r="N11" s="688" t="s">
        <v>593</v>
      </c>
    </row>
    <row r="12" spans="1:14" ht="12" customHeight="1">
      <c r="A12" s="770"/>
      <c r="B12" s="696"/>
      <c r="C12" s="696"/>
      <c r="D12" s="696"/>
      <c r="E12" s="773"/>
      <c r="F12" s="709"/>
      <c r="G12" s="709"/>
      <c r="H12" s="709"/>
      <c r="I12" s="73"/>
      <c r="J12" s="709"/>
      <c r="K12" s="123" t="s">
        <v>486</v>
      </c>
      <c r="L12" s="118">
        <v>698063</v>
      </c>
      <c r="M12" s="709"/>
      <c r="N12" s="689"/>
    </row>
    <row r="13" spans="1:14" ht="9" customHeight="1">
      <c r="A13" s="771"/>
      <c r="B13" s="702"/>
      <c r="C13" s="702"/>
      <c r="D13" s="702"/>
      <c r="E13" s="774"/>
      <c r="F13" s="698"/>
      <c r="G13" s="698"/>
      <c r="H13" s="698"/>
      <c r="I13" s="73"/>
      <c r="J13" s="698"/>
      <c r="K13" s="123" t="s">
        <v>488</v>
      </c>
      <c r="L13" s="118"/>
      <c r="M13" s="698"/>
      <c r="N13" s="690"/>
    </row>
    <row r="14" spans="1:14" ht="10.5" customHeight="1">
      <c r="A14" s="775" t="s">
        <v>524</v>
      </c>
      <c r="B14" s="776">
        <v>600</v>
      </c>
      <c r="C14" s="710">
        <v>60014</v>
      </c>
      <c r="D14" s="710">
        <v>6050</v>
      </c>
      <c r="E14" s="772" t="s">
        <v>60</v>
      </c>
      <c r="F14" s="708">
        <f>G14</f>
        <v>26000</v>
      </c>
      <c r="G14" s="708">
        <f>L15+H14</f>
        <v>26000</v>
      </c>
      <c r="H14" s="708">
        <v>13000</v>
      </c>
      <c r="I14" s="74"/>
      <c r="J14" s="708"/>
      <c r="K14" s="123" t="s">
        <v>484</v>
      </c>
      <c r="L14" s="120"/>
      <c r="M14" s="708"/>
      <c r="N14" s="688" t="s">
        <v>593</v>
      </c>
    </row>
    <row r="15" spans="1:14" ht="12" customHeight="1">
      <c r="A15" s="775"/>
      <c r="B15" s="776"/>
      <c r="C15" s="696"/>
      <c r="D15" s="696"/>
      <c r="E15" s="773"/>
      <c r="F15" s="709"/>
      <c r="G15" s="709"/>
      <c r="H15" s="709"/>
      <c r="I15" s="74"/>
      <c r="J15" s="709"/>
      <c r="K15" s="123" t="s">
        <v>486</v>
      </c>
      <c r="L15" s="120">
        <v>13000</v>
      </c>
      <c r="M15" s="709"/>
      <c r="N15" s="689"/>
    </row>
    <row r="16" spans="1:14" ht="9.75" customHeight="1">
      <c r="A16" s="775"/>
      <c r="B16" s="776"/>
      <c r="C16" s="702"/>
      <c r="D16" s="702"/>
      <c r="E16" s="774"/>
      <c r="F16" s="698"/>
      <c r="G16" s="698"/>
      <c r="H16" s="698"/>
      <c r="I16" s="74"/>
      <c r="J16" s="698"/>
      <c r="K16" s="123" t="s">
        <v>488</v>
      </c>
      <c r="L16" s="120"/>
      <c r="M16" s="698"/>
      <c r="N16" s="690"/>
    </row>
    <row r="17" spans="1:14" ht="9" customHeight="1">
      <c r="A17" s="769" t="s">
        <v>526</v>
      </c>
      <c r="B17" s="710">
        <v>600</v>
      </c>
      <c r="C17" s="710">
        <v>60014</v>
      </c>
      <c r="D17" s="710">
        <v>6050</v>
      </c>
      <c r="E17" s="772" t="s">
        <v>756</v>
      </c>
      <c r="F17" s="708">
        <f>G17</f>
        <v>130000</v>
      </c>
      <c r="G17" s="708">
        <f>L18+H17</f>
        <v>130000</v>
      </c>
      <c r="H17" s="708">
        <v>65000</v>
      </c>
      <c r="I17" s="74"/>
      <c r="J17" s="708"/>
      <c r="K17" s="123" t="s">
        <v>484</v>
      </c>
      <c r="L17" s="120"/>
      <c r="M17" s="708"/>
      <c r="N17" s="688" t="s">
        <v>593</v>
      </c>
    </row>
    <row r="18" spans="1:14" ht="11.25" customHeight="1">
      <c r="A18" s="770"/>
      <c r="B18" s="696"/>
      <c r="C18" s="696"/>
      <c r="D18" s="696"/>
      <c r="E18" s="773"/>
      <c r="F18" s="709"/>
      <c r="G18" s="709"/>
      <c r="H18" s="709"/>
      <c r="I18" s="74"/>
      <c r="J18" s="709"/>
      <c r="K18" s="123" t="s">
        <v>486</v>
      </c>
      <c r="L18" s="120">
        <v>65000</v>
      </c>
      <c r="M18" s="709"/>
      <c r="N18" s="689"/>
    </row>
    <row r="19" spans="1:14" ht="10.5" customHeight="1">
      <c r="A19" s="771"/>
      <c r="B19" s="702"/>
      <c r="C19" s="702"/>
      <c r="D19" s="702"/>
      <c r="E19" s="774"/>
      <c r="F19" s="698"/>
      <c r="G19" s="698"/>
      <c r="H19" s="698"/>
      <c r="I19" s="74"/>
      <c r="J19" s="698"/>
      <c r="K19" s="123" t="s">
        <v>488</v>
      </c>
      <c r="L19" s="120"/>
      <c r="M19" s="698"/>
      <c r="N19" s="690"/>
    </row>
    <row r="20" spans="1:14" ht="9" customHeight="1">
      <c r="A20" s="769" t="s">
        <v>528</v>
      </c>
      <c r="B20" s="710">
        <v>600</v>
      </c>
      <c r="C20" s="710">
        <v>60014</v>
      </c>
      <c r="D20" s="710">
        <v>6050</v>
      </c>
      <c r="E20" s="772" t="s">
        <v>61</v>
      </c>
      <c r="F20" s="708">
        <f>G20</f>
        <v>51000</v>
      </c>
      <c r="G20" s="708">
        <f>L21+H20</f>
        <v>51000</v>
      </c>
      <c r="H20" s="708">
        <v>25500</v>
      </c>
      <c r="I20" s="74"/>
      <c r="J20" s="708"/>
      <c r="K20" s="123" t="s">
        <v>484</v>
      </c>
      <c r="L20" s="120"/>
      <c r="M20" s="708"/>
      <c r="N20" s="688" t="s">
        <v>593</v>
      </c>
    </row>
    <row r="21" spans="1:14" ht="12.75" customHeight="1">
      <c r="A21" s="770"/>
      <c r="B21" s="696"/>
      <c r="C21" s="696"/>
      <c r="D21" s="696"/>
      <c r="E21" s="773"/>
      <c r="F21" s="709"/>
      <c r="G21" s="709"/>
      <c r="H21" s="709"/>
      <c r="I21" s="74"/>
      <c r="J21" s="709"/>
      <c r="K21" s="123" t="s">
        <v>486</v>
      </c>
      <c r="L21" s="120">
        <v>25500</v>
      </c>
      <c r="M21" s="709"/>
      <c r="N21" s="689"/>
    </row>
    <row r="22" spans="1:14" ht="10.5" customHeight="1">
      <c r="A22" s="771"/>
      <c r="B22" s="702"/>
      <c r="C22" s="702"/>
      <c r="D22" s="702"/>
      <c r="E22" s="774"/>
      <c r="F22" s="698"/>
      <c r="G22" s="698"/>
      <c r="H22" s="698"/>
      <c r="I22" s="74"/>
      <c r="J22" s="698"/>
      <c r="K22" s="123" t="s">
        <v>488</v>
      </c>
      <c r="L22" s="120"/>
      <c r="M22" s="698"/>
      <c r="N22" s="690"/>
    </row>
    <row r="23" spans="1:14" ht="10.5" customHeight="1">
      <c r="A23" s="769" t="s">
        <v>552</v>
      </c>
      <c r="B23" s="710">
        <v>600</v>
      </c>
      <c r="C23" s="710">
        <v>60014</v>
      </c>
      <c r="D23" s="710">
        <v>6050</v>
      </c>
      <c r="E23" s="772" t="s">
        <v>953</v>
      </c>
      <c r="F23" s="708">
        <f>G23</f>
        <v>50000</v>
      </c>
      <c r="G23" s="708">
        <f>H23</f>
        <v>50000</v>
      </c>
      <c r="H23" s="708">
        <v>50000</v>
      </c>
      <c r="I23" s="486"/>
      <c r="J23" s="708"/>
      <c r="K23" s="123" t="s">
        <v>484</v>
      </c>
      <c r="L23" s="120"/>
      <c r="M23" s="708"/>
      <c r="N23" s="688" t="s">
        <v>593</v>
      </c>
    </row>
    <row r="24" spans="1:14" ht="10.5" customHeight="1">
      <c r="A24" s="770"/>
      <c r="B24" s="696"/>
      <c r="C24" s="696"/>
      <c r="D24" s="696"/>
      <c r="E24" s="773"/>
      <c r="F24" s="709"/>
      <c r="G24" s="709"/>
      <c r="H24" s="709"/>
      <c r="I24" s="486"/>
      <c r="J24" s="709"/>
      <c r="K24" s="123" t="s">
        <v>486</v>
      </c>
      <c r="L24" s="120"/>
      <c r="M24" s="709"/>
      <c r="N24" s="689"/>
    </row>
    <row r="25" spans="1:14" ht="10.5" customHeight="1">
      <c r="A25" s="771"/>
      <c r="B25" s="702"/>
      <c r="C25" s="702"/>
      <c r="D25" s="702"/>
      <c r="E25" s="774"/>
      <c r="F25" s="698"/>
      <c r="G25" s="698"/>
      <c r="H25" s="698"/>
      <c r="I25" s="486"/>
      <c r="J25" s="698"/>
      <c r="K25" s="123" t="s">
        <v>488</v>
      </c>
      <c r="L25" s="120"/>
      <c r="M25" s="698"/>
      <c r="N25" s="690"/>
    </row>
    <row r="26" spans="1:14" ht="9.75" customHeight="1">
      <c r="A26" s="769" t="s">
        <v>553</v>
      </c>
      <c r="B26" s="710">
        <v>600</v>
      </c>
      <c r="C26" s="710">
        <v>60014</v>
      </c>
      <c r="D26" s="710">
        <v>6050</v>
      </c>
      <c r="E26" s="772" t="s">
        <v>62</v>
      </c>
      <c r="F26" s="708">
        <f>G26</f>
        <v>15000</v>
      </c>
      <c r="G26" s="708">
        <f>L27+H26</f>
        <v>15000</v>
      </c>
      <c r="H26" s="708">
        <v>15000</v>
      </c>
      <c r="I26" s="486"/>
      <c r="J26" s="708"/>
      <c r="K26" s="487" t="s">
        <v>484</v>
      </c>
      <c r="L26" s="488"/>
      <c r="M26" s="708"/>
      <c r="N26" s="688" t="s">
        <v>593</v>
      </c>
    </row>
    <row r="27" spans="1:14" ht="11.25" customHeight="1">
      <c r="A27" s="770"/>
      <c r="B27" s="696"/>
      <c r="C27" s="696"/>
      <c r="D27" s="696"/>
      <c r="E27" s="773"/>
      <c r="F27" s="709"/>
      <c r="G27" s="709"/>
      <c r="H27" s="709"/>
      <c r="I27" s="73"/>
      <c r="J27" s="709"/>
      <c r="K27" s="123" t="s">
        <v>486</v>
      </c>
      <c r="L27" s="118"/>
      <c r="M27" s="709"/>
      <c r="N27" s="689"/>
    </row>
    <row r="28" spans="1:14" ht="11.25" customHeight="1">
      <c r="A28" s="771"/>
      <c r="B28" s="702"/>
      <c r="C28" s="702"/>
      <c r="D28" s="702"/>
      <c r="E28" s="774"/>
      <c r="F28" s="698"/>
      <c r="G28" s="698"/>
      <c r="H28" s="698"/>
      <c r="I28" s="73"/>
      <c r="J28" s="698"/>
      <c r="K28" s="123" t="s">
        <v>488</v>
      </c>
      <c r="L28" s="118"/>
      <c r="M28" s="698"/>
      <c r="N28" s="690"/>
    </row>
    <row r="29" spans="1:14" ht="10.5" customHeight="1">
      <c r="A29" s="769" t="s">
        <v>540</v>
      </c>
      <c r="B29" s="710">
        <v>600</v>
      </c>
      <c r="C29" s="710">
        <v>60014</v>
      </c>
      <c r="D29" s="710">
        <v>6050</v>
      </c>
      <c r="E29" s="772" t="s">
        <v>535</v>
      </c>
      <c r="F29" s="708">
        <f>G29</f>
        <v>60000</v>
      </c>
      <c r="G29" s="708">
        <f>H29+J29+L29+L30+L31+M29</f>
        <v>60000</v>
      </c>
      <c r="H29" s="708">
        <v>10000</v>
      </c>
      <c r="I29" s="73"/>
      <c r="J29" s="708"/>
      <c r="K29" s="123" t="s">
        <v>484</v>
      </c>
      <c r="L29" s="118"/>
      <c r="M29" s="708"/>
      <c r="N29" s="688" t="s">
        <v>593</v>
      </c>
    </row>
    <row r="30" spans="1:14" ht="13.5" customHeight="1">
      <c r="A30" s="770"/>
      <c r="B30" s="696"/>
      <c r="C30" s="696"/>
      <c r="D30" s="696"/>
      <c r="E30" s="773"/>
      <c r="F30" s="709"/>
      <c r="G30" s="709"/>
      <c r="H30" s="709"/>
      <c r="I30" s="73"/>
      <c r="J30" s="709"/>
      <c r="K30" s="123" t="s">
        <v>486</v>
      </c>
      <c r="L30" s="118">
        <v>50000</v>
      </c>
      <c r="M30" s="709"/>
      <c r="N30" s="689"/>
    </row>
    <row r="31" spans="1:14" ht="9.75" customHeight="1">
      <c r="A31" s="771"/>
      <c r="B31" s="702"/>
      <c r="C31" s="702"/>
      <c r="D31" s="702"/>
      <c r="E31" s="774"/>
      <c r="F31" s="698"/>
      <c r="G31" s="698"/>
      <c r="H31" s="698"/>
      <c r="I31" s="73"/>
      <c r="J31" s="698"/>
      <c r="K31" s="123" t="s">
        <v>488</v>
      </c>
      <c r="L31" s="118"/>
      <c r="M31" s="698"/>
      <c r="N31" s="690"/>
    </row>
    <row r="32" spans="1:14" ht="11.25" customHeight="1">
      <c r="A32" s="769" t="s">
        <v>598</v>
      </c>
      <c r="B32" s="710">
        <v>600</v>
      </c>
      <c r="C32" s="710">
        <v>60014</v>
      </c>
      <c r="D32" s="710">
        <v>6060</v>
      </c>
      <c r="E32" s="772" t="s">
        <v>536</v>
      </c>
      <c r="F32" s="708">
        <f>G32</f>
        <v>40000</v>
      </c>
      <c r="G32" s="708">
        <f>H32+J32+L32+L33+L34+M32</f>
        <v>40000</v>
      </c>
      <c r="H32" s="708">
        <v>40000</v>
      </c>
      <c r="I32" s="73"/>
      <c r="J32" s="708"/>
      <c r="K32" s="123" t="s">
        <v>484</v>
      </c>
      <c r="L32" s="118"/>
      <c r="M32" s="708"/>
      <c r="N32" s="688" t="s">
        <v>593</v>
      </c>
    </row>
    <row r="33" spans="1:14" ht="9.75" customHeight="1">
      <c r="A33" s="770"/>
      <c r="B33" s="696"/>
      <c r="C33" s="696"/>
      <c r="D33" s="696"/>
      <c r="E33" s="773"/>
      <c r="F33" s="709"/>
      <c r="G33" s="709"/>
      <c r="H33" s="709"/>
      <c r="I33" s="73"/>
      <c r="J33" s="709"/>
      <c r="K33" s="123" t="s">
        <v>486</v>
      </c>
      <c r="L33" s="118"/>
      <c r="M33" s="709"/>
      <c r="N33" s="689"/>
    </row>
    <row r="34" spans="1:14" ht="12" customHeight="1">
      <c r="A34" s="771"/>
      <c r="B34" s="702"/>
      <c r="C34" s="702"/>
      <c r="D34" s="702"/>
      <c r="E34" s="774"/>
      <c r="F34" s="698"/>
      <c r="G34" s="698"/>
      <c r="H34" s="698"/>
      <c r="I34" s="73"/>
      <c r="J34" s="698"/>
      <c r="K34" s="123" t="s">
        <v>488</v>
      </c>
      <c r="L34" s="118"/>
      <c r="M34" s="698"/>
      <c r="N34" s="690"/>
    </row>
    <row r="35" spans="1:14" ht="11.25" customHeight="1">
      <c r="A35" s="769" t="s">
        <v>592</v>
      </c>
      <c r="B35" s="710">
        <v>754</v>
      </c>
      <c r="C35" s="710">
        <v>75411</v>
      </c>
      <c r="D35" s="710">
        <v>6060</v>
      </c>
      <c r="E35" s="772" t="s">
        <v>59</v>
      </c>
      <c r="F35" s="708">
        <f>G35</f>
        <v>300000</v>
      </c>
      <c r="G35" s="708">
        <f>M35+L35+L36+L37+J35+H35</f>
        <v>300000</v>
      </c>
      <c r="H35" s="708"/>
      <c r="I35" s="73"/>
      <c r="J35" s="708">
        <v>0</v>
      </c>
      <c r="K35" s="123" t="s">
        <v>484</v>
      </c>
      <c r="L35" s="118">
        <v>300000</v>
      </c>
      <c r="M35" s="708">
        <v>0</v>
      </c>
      <c r="N35" s="688" t="s">
        <v>820</v>
      </c>
    </row>
    <row r="36" spans="1:14" ht="10.5" customHeight="1">
      <c r="A36" s="770"/>
      <c r="B36" s="696"/>
      <c r="C36" s="696"/>
      <c r="D36" s="696"/>
      <c r="E36" s="773"/>
      <c r="F36" s="709"/>
      <c r="G36" s="709"/>
      <c r="H36" s="709"/>
      <c r="I36" s="73"/>
      <c r="J36" s="709"/>
      <c r="K36" s="123" t="s">
        <v>486</v>
      </c>
      <c r="L36" s="118"/>
      <c r="M36" s="709"/>
      <c r="N36" s="689"/>
    </row>
    <row r="37" spans="1:14" ht="9" customHeight="1">
      <c r="A37" s="771"/>
      <c r="B37" s="702"/>
      <c r="C37" s="702"/>
      <c r="D37" s="702"/>
      <c r="E37" s="774"/>
      <c r="F37" s="698"/>
      <c r="G37" s="698"/>
      <c r="H37" s="698"/>
      <c r="I37" s="73"/>
      <c r="J37" s="698"/>
      <c r="K37" s="123" t="s">
        <v>488</v>
      </c>
      <c r="L37" s="118">
        <v>0</v>
      </c>
      <c r="M37" s="698"/>
      <c r="N37" s="690"/>
    </row>
    <row r="38" spans="1:14" ht="9.75" customHeight="1">
      <c r="A38" s="769" t="s">
        <v>783</v>
      </c>
      <c r="B38" s="710">
        <v>851</v>
      </c>
      <c r="C38" s="710">
        <v>85195</v>
      </c>
      <c r="D38" s="710">
        <v>6050</v>
      </c>
      <c r="E38" s="772" t="s">
        <v>87</v>
      </c>
      <c r="F38" s="708">
        <f>G38</f>
        <v>130000</v>
      </c>
      <c r="G38" s="708">
        <f>M38+L38+L39+L40+J38+H38</f>
        <v>130000</v>
      </c>
      <c r="H38" s="708"/>
      <c r="I38" s="73"/>
      <c r="J38" s="708">
        <v>0</v>
      </c>
      <c r="K38" s="123" t="s">
        <v>484</v>
      </c>
      <c r="L38" s="118"/>
      <c r="M38" s="708">
        <v>0</v>
      </c>
      <c r="N38" s="699" t="s">
        <v>596</v>
      </c>
    </row>
    <row r="39" spans="1:14" ht="11.25" customHeight="1">
      <c r="A39" s="770"/>
      <c r="B39" s="696"/>
      <c r="C39" s="696"/>
      <c r="D39" s="696"/>
      <c r="E39" s="773"/>
      <c r="F39" s="709"/>
      <c r="G39" s="709"/>
      <c r="H39" s="709"/>
      <c r="I39" s="73"/>
      <c r="J39" s="709"/>
      <c r="K39" s="123" t="s">
        <v>486</v>
      </c>
      <c r="L39" s="118">
        <v>130000</v>
      </c>
      <c r="M39" s="709"/>
      <c r="N39" s="686"/>
    </row>
    <row r="40" spans="1:14" ht="9" customHeight="1" thickBot="1">
      <c r="A40" s="770"/>
      <c r="B40" s="696"/>
      <c r="C40" s="696"/>
      <c r="D40" s="696"/>
      <c r="E40" s="773"/>
      <c r="F40" s="709"/>
      <c r="G40" s="709"/>
      <c r="H40" s="709"/>
      <c r="I40" s="73"/>
      <c r="J40" s="709"/>
      <c r="K40" s="576" t="s">
        <v>488</v>
      </c>
      <c r="L40" s="118">
        <v>0</v>
      </c>
      <c r="M40" s="709"/>
      <c r="N40" s="686"/>
    </row>
    <row r="41" spans="1:14" ht="26.25" customHeight="1" thickBot="1">
      <c r="A41" s="779" t="s">
        <v>597</v>
      </c>
      <c r="B41" s="780"/>
      <c r="C41" s="780"/>
      <c r="D41" s="780"/>
      <c r="E41" s="781"/>
      <c r="F41" s="577">
        <f>F8+F11+F14+F17+F20+F23+F26+F29+F32+F35+F38</f>
        <v>3633060</v>
      </c>
      <c r="G41" s="577">
        <f>G8+G11+G14+G17+G20+G23+G26+G29+G32+G35+G38</f>
        <v>3633060</v>
      </c>
      <c r="H41" s="577">
        <f>H8+H11+H14+H17+H20+H23+H26+H29+H32+H35+H38</f>
        <v>2171497</v>
      </c>
      <c r="I41" s="577">
        <f>I8+I11+I14+I17+I20+I23+I26+I29+I32+I35+I38</f>
        <v>0</v>
      </c>
      <c r="J41" s="577">
        <f>J8+J11+J14+J17+J20+J23+J26+J29+J32+J35+J38</f>
        <v>0</v>
      </c>
      <c r="K41" s="777">
        <f>L8+L9+L10+L11+L12+L13+L14+L15+L16+L17+L18+L19+L20+L21+L22+L23+L24+L25+L26+L27+L28+L29+L30+L31+L32+L33+L34+L35+L36+L37+L38+L39+L40</f>
        <v>1461563</v>
      </c>
      <c r="L41" s="778"/>
      <c r="M41" s="577">
        <f>M8</f>
        <v>0</v>
      </c>
      <c r="N41" s="578" t="s">
        <v>440</v>
      </c>
    </row>
    <row r="42" spans="1:15" ht="16.5" customHeight="1">
      <c r="A42" s="671" t="s">
        <v>295</v>
      </c>
      <c r="B42" s="671"/>
      <c r="C42" s="671"/>
      <c r="D42" s="671"/>
      <c r="E42" s="671"/>
      <c r="F42" s="671"/>
      <c r="G42" s="671"/>
      <c r="H42" s="52"/>
      <c r="I42" s="52"/>
      <c r="J42" s="52"/>
      <c r="K42" s="52"/>
      <c r="L42" s="52"/>
      <c r="M42" s="52"/>
      <c r="N42" s="52"/>
      <c r="O42" s="52"/>
    </row>
    <row r="43" spans="1:15" ht="12.75">
      <c r="A43" s="695" t="s">
        <v>889</v>
      </c>
      <c r="B43" s="695"/>
      <c r="C43" s="695"/>
      <c r="D43" s="695"/>
      <c r="E43" s="695"/>
      <c r="F43" s="695"/>
      <c r="G43" s="695"/>
      <c r="H43" s="52"/>
      <c r="I43" s="52"/>
      <c r="J43" s="691"/>
      <c r="K43" s="691"/>
      <c r="L43" s="691"/>
      <c r="M43" s="691"/>
      <c r="N43" s="691"/>
      <c r="O43" s="691"/>
    </row>
    <row r="44" spans="1:15" ht="12.75" customHeight="1">
      <c r="A44" s="807" t="s">
        <v>297</v>
      </c>
      <c r="B44" s="807"/>
      <c r="C44" s="807"/>
      <c r="D44" s="807"/>
      <c r="E44" s="807"/>
      <c r="F44" s="807"/>
      <c r="G44" s="807"/>
      <c r="H44" s="269"/>
      <c r="I44" s="269"/>
      <c r="J44" s="269"/>
      <c r="K44" s="269"/>
      <c r="L44" s="691"/>
      <c r="M44" s="691"/>
      <c r="N44" s="691"/>
      <c r="O44" s="77"/>
    </row>
    <row r="45" spans="1:15" ht="12.75">
      <c r="A45" s="695" t="s">
        <v>51</v>
      </c>
      <c r="B45" s="695"/>
      <c r="C45" s="695"/>
      <c r="D45" s="695"/>
      <c r="E45" s="52"/>
      <c r="F45" s="52"/>
      <c r="G45" s="52"/>
      <c r="H45" s="52"/>
      <c r="I45" s="52"/>
      <c r="J45" s="52"/>
      <c r="K45" s="52"/>
      <c r="L45" s="691"/>
      <c r="M45" s="691"/>
      <c r="N45" s="691"/>
      <c r="O45" s="52"/>
    </row>
    <row r="46" spans="2:13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ht="12" customHeight="1"/>
    <row r="48" ht="12.75" hidden="1"/>
    <row r="49" ht="18" customHeight="1"/>
  </sheetData>
  <mergeCells count="144">
    <mergeCell ref="D23:D25"/>
    <mergeCell ref="E23:E25"/>
    <mergeCell ref="M23:M25"/>
    <mergeCell ref="N23:N25"/>
    <mergeCell ref="J23:J25"/>
    <mergeCell ref="F23:F25"/>
    <mergeCell ref="G23:G25"/>
    <mergeCell ref="H23:H25"/>
    <mergeCell ref="A23:A25"/>
    <mergeCell ref="B23:B25"/>
    <mergeCell ref="C23:C25"/>
    <mergeCell ref="J32:J34"/>
    <mergeCell ref="A32:A34"/>
    <mergeCell ref="B32:B34"/>
    <mergeCell ref="C32:C34"/>
    <mergeCell ref="D32:D34"/>
    <mergeCell ref="H26:H28"/>
    <mergeCell ref="J26:J28"/>
    <mergeCell ref="M32:M34"/>
    <mergeCell ref="N32:N34"/>
    <mergeCell ref="E32:E34"/>
    <mergeCell ref="F32:F34"/>
    <mergeCell ref="G32:G34"/>
    <mergeCell ref="H32:H34"/>
    <mergeCell ref="L44:N44"/>
    <mergeCell ref="A45:D45"/>
    <mergeCell ref="E38:E40"/>
    <mergeCell ref="G38:G40"/>
    <mergeCell ref="H38:H40"/>
    <mergeCell ref="A44:G44"/>
    <mergeCell ref="A42:G42"/>
    <mergeCell ref="A43:G43"/>
    <mergeCell ref="A38:A40"/>
    <mergeCell ref="B38:B40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D11:D13"/>
    <mergeCell ref="A8:A10"/>
    <mergeCell ref="C11:C13"/>
    <mergeCell ref="A41:E41"/>
    <mergeCell ref="B8:B10"/>
    <mergeCell ref="C8:C10"/>
    <mergeCell ref="D8:D10"/>
    <mergeCell ref="E8:E10"/>
    <mergeCell ref="B11:B13"/>
    <mergeCell ref="A11:A13"/>
    <mergeCell ref="L45:N45"/>
    <mergeCell ref="E11:E13"/>
    <mergeCell ref="N11:N13"/>
    <mergeCell ref="M11:M13"/>
    <mergeCell ref="F11:F13"/>
    <mergeCell ref="G11:G13"/>
    <mergeCell ref="H11:H13"/>
    <mergeCell ref="J11:J13"/>
    <mergeCell ref="F38:F40"/>
    <mergeCell ref="N38:N40"/>
    <mergeCell ref="K41:L41"/>
    <mergeCell ref="J43:O43"/>
    <mergeCell ref="C38:C40"/>
    <mergeCell ref="D38:D40"/>
    <mergeCell ref="J38:J40"/>
    <mergeCell ref="M38:M40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H20:H22"/>
    <mergeCell ref="J20:J22"/>
    <mergeCell ref="M20:M22"/>
    <mergeCell ref="N20:N22"/>
    <mergeCell ref="A26:A28"/>
    <mergeCell ref="B26:B28"/>
    <mergeCell ref="C26:C28"/>
    <mergeCell ref="D26:D28"/>
    <mergeCell ref="E26:E28"/>
    <mergeCell ref="F26:F28"/>
    <mergeCell ref="G26:G28"/>
    <mergeCell ref="M26:M28"/>
    <mergeCell ref="N26:N28"/>
    <mergeCell ref="A29:A31"/>
    <mergeCell ref="B29:B31"/>
    <mergeCell ref="C29:C31"/>
    <mergeCell ref="D29:D31"/>
    <mergeCell ref="E29:E31"/>
    <mergeCell ref="F29:F31"/>
    <mergeCell ref="G29:G31"/>
    <mergeCell ref="H29:H31"/>
    <mergeCell ref="J29:J31"/>
    <mergeCell ref="M29:M31"/>
    <mergeCell ref="N29:N31"/>
    <mergeCell ref="A35:A37"/>
    <mergeCell ref="B35:B37"/>
    <mergeCell ref="C35:C37"/>
    <mergeCell ref="D35:D37"/>
    <mergeCell ref="E35:E37"/>
    <mergeCell ref="F35:F37"/>
    <mergeCell ref="G35:G37"/>
    <mergeCell ref="H35:H37"/>
    <mergeCell ref="J35:J37"/>
    <mergeCell ref="M35:M37"/>
    <mergeCell ref="N35:N3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" sqref="E1:F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807" t="s">
        <v>8</v>
      </c>
      <c r="F1" s="807"/>
      <c r="G1" s="269"/>
    </row>
    <row r="2" ht="20.25" customHeight="1"/>
    <row r="3" ht="12" customHeight="1"/>
    <row r="4" spans="1:13" s="84" customFormat="1" ht="21.75" customHeight="1">
      <c r="A4" s="809" t="s">
        <v>55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</row>
    <row r="5" ht="44.25" customHeight="1" thickBot="1"/>
    <row r="6" spans="1:6" s="31" customFormat="1" ht="36.75" customHeight="1" thickBot="1">
      <c r="A6" s="285" t="s">
        <v>589</v>
      </c>
      <c r="B6" s="286" t="s">
        <v>468</v>
      </c>
      <c r="C6" s="286" t="s">
        <v>469</v>
      </c>
      <c r="D6" s="286" t="s">
        <v>797</v>
      </c>
      <c r="E6" s="286" t="s">
        <v>590</v>
      </c>
      <c r="F6" s="291" t="s">
        <v>56</v>
      </c>
    </row>
    <row r="7" spans="1:6" s="85" customFormat="1" ht="14.25" customHeight="1" thickBot="1">
      <c r="A7" s="288">
        <v>1</v>
      </c>
      <c r="B7" s="289">
        <v>2</v>
      </c>
      <c r="C7" s="289">
        <v>3</v>
      </c>
      <c r="D7" s="289">
        <v>4</v>
      </c>
      <c r="E7" s="289">
        <v>5</v>
      </c>
      <c r="F7" s="290">
        <v>7</v>
      </c>
    </row>
    <row r="8" spans="1:6" ht="51.75" customHeight="1">
      <c r="A8" s="287" t="s">
        <v>521</v>
      </c>
      <c r="B8" s="281">
        <v>600</v>
      </c>
      <c r="C8" s="281">
        <v>60014</v>
      </c>
      <c r="D8" s="281">
        <v>6300</v>
      </c>
      <c r="E8" s="485" t="s">
        <v>50</v>
      </c>
      <c r="F8" s="292">
        <v>10000</v>
      </c>
    </row>
    <row r="9" spans="1:6" ht="51.75" customHeight="1">
      <c r="A9" s="287" t="s">
        <v>522</v>
      </c>
      <c r="B9" s="281">
        <v>600</v>
      </c>
      <c r="C9" s="281">
        <v>60014</v>
      </c>
      <c r="D9" s="281">
        <v>6300</v>
      </c>
      <c r="E9" s="485" t="s">
        <v>950</v>
      </c>
      <c r="F9" s="292">
        <v>1000</v>
      </c>
    </row>
    <row r="10" spans="1:6" ht="36.75" customHeight="1">
      <c r="A10" s="284" t="s">
        <v>524</v>
      </c>
      <c r="B10" s="283">
        <v>630</v>
      </c>
      <c r="C10" s="283">
        <v>63003</v>
      </c>
      <c r="D10" s="283">
        <v>6639</v>
      </c>
      <c r="E10" s="282" t="s">
        <v>713</v>
      </c>
      <c r="F10" s="293">
        <v>2981</v>
      </c>
    </row>
    <row r="11" spans="1:6" ht="40.5" customHeight="1">
      <c r="A11" s="284" t="s">
        <v>526</v>
      </c>
      <c r="B11" s="283">
        <v>754</v>
      </c>
      <c r="C11" s="283">
        <v>75405</v>
      </c>
      <c r="D11" s="283">
        <v>6170</v>
      </c>
      <c r="E11" s="282" t="s">
        <v>714</v>
      </c>
      <c r="F11" s="293">
        <v>12000</v>
      </c>
    </row>
    <row r="12" spans="1:6" ht="27.75" customHeight="1" thickBot="1">
      <c r="A12" s="810" t="s">
        <v>597</v>
      </c>
      <c r="B12" s="811"/>
      <c r="C12" s="811"/>
      <c r="D12" s="811"/>
      <c r="E12" s="811"/>
      <c r="F12" s="294">
        <f>F8+F9+F10+F11</f>
        <v>25981</v>
      </c>
    </row>
    <row r="13" ht="13.5" customHeight="1"/>
    <row r="14" ht="20.25" customHeight="1"/>
    <row r="15" spans="5:6" ht="12.75">
      <c r="E15" s="808"/>
      <c r="F15" s="808"/>
    </row>
    <row r="16" ht="12" customHeight="1">
      <c r="F16" s="41"/>
    </row>
    <row r="17" spans="5:6" ht="12.75">
      <c r="E17" s="808"/>
      <c r="F17" s="808"/>
    </row>
  </sheetData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70"/>
  <sheetViews>
    <sheetView workbookViewId="0" topLeftCell="B1">
      <selection activeCell="K1" sqref="K1:P1"/>
    </sheetView>
  </sheetViews>
  <sheetFormatPr defaultColWidth="9.00390625" defaultRowHeight="12.75"/>
  <cols>
    <col min="1" max="1" width="3.625" style="5" customWidth="1"/>
    <col min="2" max="2" width="24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14.25" customHeight="1">
      <c r="A1" s="14"/>
      <c r="K1" s="812" t="s">
        <v>7</v>
      </c>
      <c r="L1" s="812"/>
      <c r="M1" s="812"/>
      <c r="N1" s="812"/>
      <c r="O1" s="812"/>
      <c r="P1" s="812"/>
    </row>
    <row r="2" spans="1:16" ht="22.5" customHeight="1">
      <c r="A2" s="813" t="s">
        <v>301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</row>
    <row r="3" ht="23.25" customHeight="1" thickBot="1">
      <c r="A3" s="14"/>
    </row>
    <row r="4" spans="1:16" ht="12" customHeight="1">
      <c r="A4" s="834" t="s">
        <v>510</v>
      </c>
      <c r="B4" s="825" t="s">
        <v>570</v>
      </c>
      <c r="C4" s="825" t="s">
        <v>571</v>
      </c>
      <c r="D4" s="825" t="s">
        <v>309</v>
      </c>
      <c r="E4" s="824" t="s">
        <v>507</v>
      </c>
      <c r="F4" s="824"/>
      <c r="G4" s="824" t="s">
        <v>572</v>
      </c>
      <c r="H4" s="824"/>
      <c r="I4" s="824"/>
      <c r="J4" s="824"/>
      <c r="K4" s="824"/>
      <c r="L4" s="824"/>
      <c r="M4" s="824"/>
      <c r="N4" s="824"/>
      <c r="O4" s="824"/>
      <c r="P4" s="833"/>
    </row>
    <row r="5" spans="1:16" ht="12.75" customHeight="1">
      <c r="A5" s="835"/>
      <c r="B5" s="826"/>
      <c r="C5" s="826"/>
      <c r="D5" s="826"/>
      <c r="E5" s="826" t="s">
        <v>307</v>
      </c>
      <c r="F5" s="826" t="s">
        <v>573</v>
      </c>
      <c r="G5" s="831" t="s">
        <v>890</v>
      </c>
      <c r="H5" s="831"/>
      <c r="I5" s="831"/>
      <c r="J5" s="831"/>
      <c r="K5" s="831"/>
      <c r="L5" s="831"/>
      <c r="M5" s="831"/>
      <c r="N5" s="831"/>
      <c r="O5" s="831"/>
      <c r="P5" s="832"/>
    </row>
    <row r="6" spans="1:16" ht="12.75" customHeight="1">
      <c r="A6" s="835"/>
      <c r="B6" s="826"/>
      <c r="C6" s="826"/>
      <c r="D6" s="826"/>
      <c r="E6" s="826"/>
      <c r="F6" s="826"/>
      <c r="G6" s="826" t="s">
        <v>574</v>
      </c>
      <c r="H6" s="829" t="s">
        <v>575</v>
      </c>
      <c r="I6" s="829"/>
      <c r="J6" s="829"/>
      <c r="K6" s="829"/>
      <c r="L6" s="829"/>
      <c r="M6" s="829"/>
      <c r="N6" s="829"/>
      <c r="O6" s="829"/>
      <c r="P6" s="830"/>
    </row>
    <row r="7" spans="1:16" ht="12.75" customHeight="1">
      <c r="A7" s="835"/>
      <c r="B7" s="826"/>
      <c r="C7" s="826"/>
      <c r="D7" s="826"/>
      <c r="E7" s="826"/>
      <c r="F7" s="826"/>
      <c r="G7" s="826"/>
      <c r="H7" s="831" t="s">
        <v>576</v>
      </c>
      <c r="I7" s="831"/>
      <c r="J7" s="831"/>
      <c r="K7" s="831"/>
      <c r="L7" s="826" t="s">
        <v>573</v>
      </c>
      <c r="M7" s="826"/>
      <c r="N7" s="826"/>
      <c r="O7" s="826"/>
      <c r="P7" s="836"/>
    </row>
    <row r="8" spans="1:16" ht="12.75" customHeight="1">
      <c r="A8" s="835"/>
      <c r="B8" s="826"/>
      <c r="C8" s="826"/>
      <c r="D8" s="826"/>
      <c r="E8" s="826"/>
      <c r="F8" s="826"/>
      <c r="G8" s="826"/>
      <c r="H8" s="826" t="s">
        <v>577</v>
      </c>
      <c r="I8" s="837" t="s">
        <v>578</v>
      </c>
      <c r="J8" s="837"/>
      <c r="K8" s="837"/>
      <c r="L8" s="826" t="s">
        <v>579</v>
      </c>
      <c r="M8" s="826" t="s">
        <v>578</v>
      </c>
      <c r="N8" s="826"/>
      <c r="O8" s="826"/>
      <c r="P8" s="836"/>
    </row>
    <row r="9" spans="1:16" ht="33" customHeight="1">
      <c r="A9" s="835"/>
      <c r="B9" s="826"/>
      <c r="C9" s="826"/>
      <c r="D9" s="826"/>
      <c r="E9" s="826"/>
      <c r="F9" s="826"/>
      <c r="G9" s="826"/>
      <c r="H9" s="826"/>
      <c r="I9" s="431" t="s">
        <v>580</v>
      </c>
      <c r="J9" s="431" t="s">
        <v>581</v>
      </c>
      <c r="K9" s="431" t="s">
        <v>582</v>
      </c>
      <c r="L9" s="826"/>
      <c r="M9" s="431" t="s">
        <v>583</v>
      </c>
      <c r="N9" s="431" t="s">
        <v>580</v>
      </c>
      <c r="O9" s="431" t="s">
        <v>581</v>
      </c>
      <c r="P9" s="432" t="s">
        <v>582</v>
      </c>
    </row>
    <row r="10" spans="1:16" s="78" customFormat="1" ht="14.25" customHeight="1" thickBot="1">
      <c r="A10" s="340">
        <v>1</v>
      </c>
      <c r="B10" s="341">
        <v>2</v>
      </c>
      <c r="C10" s="341">
        <v>3</v>
      </c>
      <c r="D10" s="341">
        <v>4</v>
      </c>
      <c r="E10" s="341">
        <v>5</v>
      </c>
      <c r="F10" s="341">
        <v>6</v>
      </c>
      <c r="G10" s="341">
        <v>7</v>
      </c>
      <c r="H10" s="341">
        <v>8</v>
      </c>
      <c r="I10" s="341">
        <v>9</v>
      </c>
      <c r="J10" s="341">
        <v>10</v>
      </c>
      <c r="K10" s="341">
        <v>11</v>
      </c>
      <c r="L10" s="341">
        <v>12</v>
      </c>
      <c r="M10" s="341">
        <v>13</v>
      </c>
      <c r="N10" s="341">
        <v>14</v>
      </c>
      <c r="O10" s="341">
        <v>15</v>
      </c>
      <c r="P10" s="342">
        <v>16</v>
      </c>
    </row>
    <row r="11" spans="1:16" s="78" customFormat="1" ht="15.75" customHeight="1" thickBot="1">
      <c r="A11" s="413" t="s">
        <v>521</v>
      </c>
      <c r="B11" s="415" t="s">
        <v>302</v>
      </c>
      <c r="C11" s="414"/>
      <c r="D11" s="416">
        <f>D15</f>
        <v>2981</v>
      </c>
      <c r="E11" s="416">
        <f>E15</f>
        <v>2981</v>
      </c>
      <c r="F11" s="416">
        <f aca="true" t="shared" si="0" ref="F11:P11">F15</f>
        <v>0</v>
      </c>
      <c r="G11" s="416">
        <f t="shared" si="0"/>
        <v>2981</v>
      </c>
      <c r="H11" s="416">
        <f t="shared" si="0"/>
        <v>2981</v>
      </c>
      <c r="I11" s="416">
        <f t="shared" si="0"/>
        <v>0</v>
      </c>
      <c r="J11" s="416">
        <f t="shared" si="0"/>
        <v>0</v>
      </c>
      <c r="K11" s="416">
        <f t="shared" si="0"/>
        <v>2981</v>
      </c>
      <c r="L11" s="416">
        <f t="shared" si="0"/>
        <v>0</v>
      </c>
      <c r="M11" s="416">
        <f t="shared" si="0"/>
        <v>0</v>
      </c>
      <c r="N11" s="416">
        <f t="shared" si="0"/>
        <v>0</v>
      </c>
      <c r="O11" s="416">
        <f t="shared" si="0"/>
        <v>0</v>
      </c>
      <c r="P11" s="417">
        <f t="shared" si="0"/>
        <v>0</v>
      </c>
    </row>
    <row r="12" spans="1:16" s="14" customFormat="1" ht="13.5" customHeight="1">
      <c r="A12" s="823" t="s">
        <v>584</v>
      </c>
      <c r="B12" s="838" t="s">
        <v>891</v>
      </c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9"/>
    </row>
    <row r="13" spans="1:16" s="14" customFormat="1" ht="12.75">
      <c r="A13" s="822"/>
      <c r="B13" s="827" t="s">
        <v>892</v>
      </c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8"/>
    </row>
    <row r="14" spans="1:16" s="14" customFormat="1" ht="12.75">
      <c r="A14" s="822"/>
      <c r="B14" s="827" t="s">
        <v>893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8"/>
    </row>
    <row r="15" spans="1:16" s="14" customFormat="1" ht="12.75">
      <c r="A15" s="822"/>
      <c r="B15" s="79" t="s">
        <v>585</v>
      </c>
      <c r="C15" s="79" t="s">
        <v>895</v>
      </c>
      <c r="D15" s="236">
        <f>E15</f>
        <v>2981</v>
      </c>
      <c r="E15" s="236">
        <f>G15</f>
        <v>2981</v>
      </c>
      <c r="F15" s="236">
        <f aca="true" t="shared" si="1" ref="F15:P15">F16</f>
        <v>0</v>
      </c>
      <c r="G15" s="236">
        <f>H15</f>
        <v>2981</v>
      </c>
      <c r="H15" s="236">
        <f>K15</f>
        <v>2981</v>
      </c>
      <c r="I15" s="236">
        <f t="shared" si="1"/>
        <v>0</v>
      </c>
      <c r="J15" s="236">
        <f t="shared" si="1"/>
        <v>0</v>
      </c>
      <c r="K15" s="236">
        <f>K17</f>
        <v>2981</v>
      </c>
      <c r="L15" s="236">
        <f t="shared" si="1"/>
        <v>0</v>
      </c>
      <c r="M15" s="236">
        <f t="shared" si="1"/>
        <v>0</v>
      </c>
      <c r="N15" s="236">
        <f t="shared" si="1"/>
        <v>0</v>
      </c>
      <c r="O15" s="236">
        <f t="shared" si="1"/>
        <v>0</v>
      </c>
      <c r="P15" s="418">
        <f t="shared" si="1"/>
        <v>0</v>
      </c>
    </row>
    <row r="16" spans="1:16" s="14" customFormat="1" ht="12.75">
      <c r="A16" s="822"/>
      <c r="B16" s="8" t="s">
        <v>303</v>
      </c>
      <c r="C16" s="8"/>
      <c r="D16" s="419">
        <v>0</v>
      </c>
      <c r="E16" s="419">
        <v>0</v>
      </c>
      <c r="F16" s="419">
        <v>0</v>
      </c>
      <c r="G16" s="419"/>
      <c r="H16" s="419"/>
      <c r="I16" s="420"/>
      <c r="J16" s="419">
        <v>0</v>
      </c>
      <c r="K16" s="419"/>
      <c r="L16" s="419"/>
      <c r="M16" s="419"/>
      <c r="N16" s="419">
        <v>0</v>
      </c>
      <c r="O16" s="419">
        <v>0</v>
      </c>
      <c r="P16" s="366">
        <v>0</v>
      </c>
    </row>
    <row r="17" spans="1:16" s="14" customFormat="1" ht="12.75">
      <c r="A17" s="822"/>
      <c r="B17" s="128" t="s">
        <v>294</v>
      </c>
      <c r="C17" s="105"/>
      <c r="D17" s="421">
        <f>E17</f>
        <v>2981</v>
      </c>
      <c r="E17" s="421">
        <f>G17</f>
        <v>2981</v>
      </c>
      <c r="F17" s="421">
        <v>0</v>
      </c>
      <c r="G17" s="421">
        <f>H17</f>
        <v>2981</v>
      </c>
      <c r="H17" s="421">
        <f>K17</f>
        <v>2981</v>
      </c>
      <c r="I17" s="421">
        <v>0</v>
      </c>
      <c r="J17" s="421">
        <v>0</v>
      </c>
      <c r="K17" s="421">
        <f>K18</f>
        <v>2981</v>
      </c>
      <c r="L17" s="421">
        <v>0</v>
      </c>
      <c r="M17" s="421">
        <v>0</v>
      </c>
      <c r="N17" s="421">
        <v>0</v>
      </c>
      <c r="O17" s="421">
        <v>0</v>
      </c>
      <c r="P17" s="422">
        <v>0</v>
      </c>
    </row>
    <row r="18" spans="1:16" s="14" customFormat="1" ht="13.5" thickBot="1">
      <c r="A18" s="822"/>
      <c r="B18" s="55" t="s">
        <v>894</v>
      </c>
      <c r="C18" s="8" t="s">
        <v>896</v>
      </c>
      <c r="D18" s="419">
        <f>E18</f>
        <v>2981</v>
      </c>
      <c r="E18" s="419">
        <f>G18</f>
        <v>2981</v>
      </c>
      <c r="F18" s="419"/>
      <c r="G18" s="419">
        <f>K18</f>
        <v>2981</v>
      </c>
      <c r="H18" s="419">
        <f>K18</f>
        <v>2981</v>
      </c>
      <c r="I18" s="419"/>
      <c r="J18" s="419"/>
      <c r="K18" s="419">
        <v>2981</v>
      </c>
      <c r="L18" s="419"/>
      <c r="M18" s="419"/>
      <c r="N18" s="419"/>
      <c r="O18" s="419"/>
      <c r="P18" s="366"/>
    </row>
    <row r="19" spans="1:16" s="14" customFormat="1" ht="19.5" customHeight="1" thickBot="1">
      <c r="A19" s="412" t="s">
        <v>522</v>
      </c>
      <c r="B19" s="343" t="s">
        <v>308</v>
      </c>
      <c r="C19" s="343"/>
      <c r="D19" s="425">
        <f>D23+D44+D60+D75+D90+D111+D138</f>
        <v>2565376</v>
      </c>
      <c r="E19" s="425">
        <f aca="true" t="shared" si="2" ref="E19:P19">E23+E44+E60+E75+E90+E111+E138</f>
        <v>267181</v>
      </c>
      <c r="F19" s="425">
        <f t="shared" si="2"/>
        <v>2298195</v>
      </c>
      <c r="G19" s="425">
        <f t="shared" si="2"/>
        <v>1370787</v>
      </c>
      <c r="H19" s="425">
        <f t="shared" si="2"/>
        <v>160249</v>
      </c>
      <c r="I19" s="425">
        <f t="shared" si="2"/>
        <v>0</v>
      </c>
      <c r="J19" s="425">
        <f t="shared" si="2"/>
        <v>0</v>
      </c>
      <c r="K19" s="425">
        <f t="shared" si="2"/>
        <v>160249</v>
      </c>
      <c r="L19" s="425">
        <f t="shared" si="2"/>
        <v>1210538</v>
      </c>
      <c r="M19" s="425">
        <f t="shared" si="2"/>
        <v>0</v>
      </c>
      <c r="N19" s="425">
        <f t="shared" si="2"/>
        <v>0</v>
      </c>
      <c r="O19" s="425">
        <f t="shared" si="2"/>
        <v>0</v>
      </c>
      <c r="P19" s="426">
        <f t="shared" si="2"/>
        <v>1210538</v>
      </c>
    </row>
    <row r="20" spans="1:16" s="14" customFormat="1" ht="12.75">
      <c r="A20" s="823" t="s">
        <v>304</v>
      </c>
      <c r="B20" s="817" t="s">
        <v>96</v>
      </c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8"/>
    </row>
    <row r="21" spans="1:16" s="14" customFormat="1" ht="12.75">
      <c r="A21" s="822"/>
      <c r="B21" s="827" t="s">
        <v>95</v>
      </c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8"/>
    </row>
    <row r="22" spans="1:16" s="14" customFormat="1" ht="12.75">
      <c r="A22" s="822"/>
      <c r="B22" s="827" t="s">
        <v>97</v>
      </c>
      <c r="C22" s="827"/>
      <c r="D22" s="827"/>
      <c r="E22" s="827"/>
      <c r="F22" s="827"/>
      <c r="G22" s="827"/>
      <c r="H22" s="827"/>
      <c r="I22" s="827"/>
      <c r="J22" s="827"/>
      <c r="K22" s="827"/>
      <c r="L22" s="827"/>
      <c r="M22" s="827"/>
      <c r="N22" s="827"/>
      <c r="O22" s="827"/>
      <c r="P22" s="828"/>
    </row>
    <row r="23" spans="1:16" s="14" customFormat="1" ht="12.75">
      <c r="A23" s="822"/>
      <c r="B23" s="79" t="s">
        <v>585</v>
      </c>
      <c r="C23" s="79" t="s">
        <v>98</v>
      </c>
      <c r="D23" s="236">
        <f>D24+D25</f>
        <v>1200000</v>
      </c>
      <c r="E23" s="236">
        <f aca="true" t="shared" si="3" ref="E23:P23">E24+E25</f>
        <v>180000</v>
      </c>
      <c r="F23" s="236">
        <f t="shared" si="3"/>
        <v>1020000</v>
      </c>
      <c r="G23" s="236">
        <f t="shared" si="3"/>
        <v>642440</v>
      </c>
      <c r="H23" s="236">
        <f t="shared" si="3"/>
        <v>96366</v>
      </c>
      <c r="I23" s="236">
        <f t="shared" si="3"/>
        <v>0</v>
      </c>
      <c r="J23" s="236">
        <f t="shared" si="3"/>
        <v>0</v>
      </c>
      <c r="K23" s="236">
        <f t="shared" si="3"/>
        <v>96366</v>
      </c>
      <c r="L23" s="236">
        <f t="shared" si="3"/>
        <v>546074</v>
      </c>
      <c r="M23" s="236">
        <f t="shared" si="3"/>
        <v>0</v>
      </c>
      <c r="N23" s="236">
        <f t="shared" si="3"/>
        <v>0</v>
      </c>
      <c r="O23" s="236">
        <f t="shared" si="3"/>
        <v>0</v>
      </c>
      <c r="P23" s="418">
        <f t="shared" si="3"/>
        <v>546074</v>
      </c>
    </row>
    <row r="24" spans="1:16" s="14" customFormat="1" ht="12.75">
      <c r="A24" s="822"/>
      <c r="B24" s="8" t="s">
        <v>303</v>
      </c>
      <c r="C24" s="8"/>
      <c r="D24" s="421">
        <f>E24+F24</f>
        <v>557560</v>
      </c>
      <c r="E24" s="421">
        <v>83634</v>
      </c>
      <c r="F24" s="421">
        <v>473926</v>
      </c>
      <c r="G24" s="419"/>
      <c r="H24" s="421"/>
      <c r="I24" s="419"/>
      <c r="J24" s="419"/>
      <c r="K24" s="419"/>
      <c r="L24" s="421"/>
      <c r="M24" s="419"/>
      <c r="N24" s="419"/>
      <c r="O24" s="419"/>
      <c r="P24" s="366"/>
    </row>
    <row r="25" spans="1:16" s="14" customFormat="1" ht="12.75">
      <c r="A25" s="822"/>
      <c r="B25" s="128" t="s">
        <v>294</v>
      </c>
      <c r="C25" s="105"/>
      <c r="D25" s="421">
        <f aca="true" t="shared" si="4" ref="D25:D39">E25+F25</f>
        <v>642440</v>
      </c>
      <c r="E25" s="421">
        <f aca="true" t="shared" si="5" ref="E25:E39">H25</f>
        <v>96366</v>
      </c>
      <c r="F25" s="421">
        <f aca="true" t="shared" si="6" ref="F25:F39">L25</f>
        <v>546074</v>
      </c>
      <c r="G25" s="419">
        <f aca="true" t="shared" si="7" ref="G25:G39">H25+L25</f>
        <v>642440</v>
      </c>
      <c r="H25" s="421">
        <f aca="true" t="shared" si="8" ref="H25:H39">K25</f>
        <v>96366</v>
      </c>
      <c r="I25" s="421">
        <f aca="true" t="shared" si="9" ref="I25:P25">SUM(I26:I39)</f>
        <v>0</v>
      </c>
      <c r="J25" s="421">
        <f t="shared" si="9"/>
        <v>0</v>
      </c>
      <c r="K25" s="421">
        <f t="shared" si="9"/>
        <v>96366</v>
      </c>
      <c r="L25" s="421">
        <f t="shared" si="9"/>
        <v>546074</v>
      </c>
      <c r="M25" s="421">
        <f t="shared" si="9"/>
        <v>0</v>
      </c>
      <c r="N25" s="421">
        <f t="shared" si="9"/>
        <v>0</v>
      </c>
      <c r="O25" s="421">
        <f t="shared" si="9"/>
        <v>0</v>
      </c>
      <c r="P25" s="422">
        <f t="shared" si="9"/>
        <v>546074</v>
      </c>
    </row>
    <row r="26" spans="1:16" s="14" customFormat="1" ht="12.75">
      <c r="A26" s="822"/>
      <c r="B26" s="54" t="s">
        <v>218</v>
      </c>
      <c r="C26" s="55" t="s">
        <v>897</v>
      </c>
      <c r="D26" s="421">
        <f t="shared" si="4"/>
        <v>2184</v>
      </c>
      <c r="E26" s="421">
        <f t="shared" si="5"/>
        <v>0</v>
      </c>
      <c r="F26" s="421">
        <f t="shared" si="6"/>
        <v>2184</v>
      </c>
      <c r="G26" s="419">
        <f t="shared" si="7"/>
        <v>2184</v>
      </c>
      <c r="H26" s="421">
        <f t="shared" si="8"/>
        <v>0</v>
      </c>
      <c r="I26" s="419"/>
      <c r="J26" s="419"/>
      <c r="K26" s="419"/>
      <c r="L26" s="421">
        <f>M26+N26+O26+P26</f>
        <v>2184</v>
      </c>
      <c r="M26" s="419"/>
      <c r="N26" s="419"/>
      <c r="O26" s="419"/>
      <c r="P26" s="366">
        <f>'Z 2 '!D148</f>
        <v>2184</v>
      </c>
    </row>
    <row r="27" spans="1:16" s="14" customFormat="1" ht="12.75">
      <c r="A27" s="822"/>
      <c r="B27" s="54" t="s">
        <v>218</v>
      </c>
      <c r="C27" s="55" t="s">
        <v>898</v>
      </c>
      <c r="D27" s="421">
        <f t="shared" si="4"/>
        <v>385</v>
      </c>
      <c r="E27" s="421">
        <f t="shared" si="5"/>
        <v>385</v>
      </c>
      <c r="F27" s="421">
        <f t="shared" si="6"/>
        <v>0</v>
      </c>
      <c r="G27" s="419">
        <f t="shared" si="7"/>
        <v>385</v>
      </c>
      <c r="H27" s="421">
        <f t="shared" si="8"/>
        <v>385</v>
      </c>
      <c r="I27" s="419"/>
      <c r="J27" s="419"/>
      <c r="K27" s="419">
        <f>'Z 2 '!D149</f>
        <v>385</v>
      </c>
      <c r="L27" s="421">
        <f aca="true" t="shared" si="10" ref="L27:L39">M27+N27+O27+P27</f>
        <v>0</v>
      </c>
      <c r="M27" s="419"/>
      <c r="N27" s="419"/>
      <c r="O27" s="419"/>
      <c r="P27" s="366"/>
    </row>
    <row r="28" spans="1:16" s="14" customFormat="1" ht="12.75">
      <c r="A28" s="822"/>
      <c r="B28" s="54" t="s">
        <v>158</v>
      </c>
      <c r="C28" s="55" t="s">
        <v>899</v>
      </c>
      <c r="D28" s="421">
        <f t="shared" si="4"/>
        <v>354</v>
      </c>
      <c r="E28" s="421">
        <f t="shared" si="5"/>
        <v>0</v>
      </c>
      <c r="F28" s="421">
        <f t="shared" si="6"/>
        <v>354</v>
      </c>
      <c r="G28" s="419">
        <f t="shared" si="7"/>
        <v>354</v>
      </c>
      <c r="H28" s="421">
        <f t="shared" si="8"/>
        <v>0</v>
      </c>
      <c r="I28" s="419"/>
      <c r="J28" s="419"/>
      <c r="K28" s="419"/>
      <c r="L28" s="421">
        <f t="shared" si="10"/>
        <v>354</v>
      </c>
      <c r="M28" s="419"/>
      <c r="N28" s="419"/>
      <c r="O28" s="419"/>
      <c r="P28" s="366">
        <f>'Z 2 '!D150</f>
        <v>354</v>
      </c>
    </row>
    <row r="29" spans="1:16" s="14" customFormat="1" ht="12.75">
      <c r="A29" s="822"/>
      <c r="B29" s="54" t="s">
        <v>158</v>
      </c>
      <c r="C29" s="55" t="s">
        <v>900</v>
      </c>
      <c r="D29" s="421">
        <f t="shared" si="4"/>
        <v>63</v>
      </c>
      <c r="E29" s="421">
        <f t="shared" si="5"/>
        <v>63</v>
      </c>
      <c r="F29" s="421">
        <f t="shared" si="6"/>
        <v>0</v>
      </c>
      <c r="G29" s="419">
        <f t="shared" si="7"/>
        <v>63</v>
      </c>
      <c r="H29" s="421">
        <f t="shared" si="8"/>
        <v>63</v>
      </c>
      <c r="I29" s="419"/>
      <c r="J29" s="419"/>
      <c r="K29" s="419">
        <f>'Z 2 '!D151</f>
        <v>63</v>
      </c>
      <c r="L29" s="421">
        <f t="shared" si="10"/>
        <v>0</v>
      </c>
      <c r="M29" s="419"/>
      <c r="N29" s="419"/>
      <c r="O29" s="419"/>
      <c r="P29" s="366"/>
    </row>
    <row r="30" spans="1:16" s="14" customFormat="1" ht="12.75">
      <c r="A30" s="822"/>
      <c r="B30" s="54" t="s">
        <v>448</v>
      </c>
      <c r="C30" s="55" t="s">
        <v>901</v>
      </c>
      <c r="D30" s="421">
        <f t="shared" si="4"/>
        <v>41237</v>
      </c>
      <c r="E30" s="421">
        <f t="shared" si="5"/>
        <v>0</v>
      </c>
      <c r="F30" s="421">
        <f t="shared" si="6"/>
        <v>41237</v>
      </c>
      <c r="G30" s="419">
        <f t="shared" si="7"/>
        <v>41237</v>
      </c>
      <c r="H30" s="421">
        <f t="shared" si="8"/>
        <v>0</v>
      </c>
      <c r="I30" s="419"/>
      <c r="J30" s="419"/>
      <c r="K30" s="419"/>
      <c r="L30" s="421">
        <f t="shared" si="10"/>
        <v>41237</v>
      </c>
      <c r="M30" s="419"/>
      <c r="N30" s="419"/>
      <c r="O30" s="419"/>
      <c r="P30" s="366">
        <f>'Z 2 '!D153</f>
        <v>41237</v>
      </c>
    </row>
    <row r="31" spans="1:16" s="14" customFormat="1" ht="12.75">
      <c r="A31" s="822"/>
      <c r="B31" s="54" t="s">
        <v>448</v>
      </c>
      <c r="C31" s="55" t="s">
        <v>902</v>
      </c>
      <c r="D31" s="421">
        <f t="shared" si="4"/>
        <v>7277</v>
      </c>
      <c r="E31" s="421">
        <f t="shared" si="5"/>
        <v>7277</v>
      </c>
      <c r="F31" s="421">
        <f t="shared" si="6"/>
        <v>0</v>
      </c>
      <c r="G31" s="419">
        <f t="shared" si="7"/>
        <v>7277</v>
      </c>
      <c r="H31" s="421">
        <f t="shared" si="8"/>
        <v>7277</v>
      </c>
      <c r="I31" s="419"/>
      <c r="J31" s="419"/>
      <c r="K31" s="419">
        <f>'Z 2 '!D154</f>
        <v>7277</v>
      </c>
      <c r="L31" s="421">
        <f t="shared" si="10"/>
        <v>0</v>
      </c>
      <c r="M31" s="419"/>
      <c r="N31" s="419"/>
      <c r="O31" s="419"/>
      <c r="P31" s="366"/>
    </row>
    <row r="32" spans="1:16" s="14" customFormat="1" ht="12.75">
      <c r="A32" s="822"/>
      <c r="B32" s="54" t="s">
        <v>160</v>
      </c>
      <c r="C32" s="55" t="s">
        <v>903</v>
      </c>
      <c r="D32" s="421">
        <f t="shared" si="4"/>
        <v>4250</v>
      </c>
      <c r="E32" s="421">
        <f t="shared" si="5"/>
        <v>0</v>
      </c>
      <c r="F32" s="421">
        <f t="shared" si="6"/>
        <v>4250</v>
      </c>
      <c r="G32" s="419">
        <f t="shared" si="7"/>
        <v>4250</v>
      </c>
      <c r="H32" s="421">
        <f t="shared" si="8"/>
        <v>0</v>
      </c>
      <c r="I32" s="419"/>
      <c r="J32" s="419"/>
      <c r="K32" s="419"/>
      <c r="L32" s="421">
        <f t="shared" si="10"/>
        <v>4250</v>
      </c>
      <c r="M32" s="419"/>
      <c r="N32" s="419"/>
      <c r="O32" s="419"/>
      <c r="P32" s="366">
        <f>'Z 2 '!D156</f>
        <v>4250</v>
      </c>
    </row>
    <row r="33" spans="1:16" s="14" customFormat="1" ht="12.75">
      <c r="A33" s="822"/>
      <c r="B33" s="54" t="s">
        <v>160</v>
      </c>
      <c r="C33" s="55" t="s">
        <v>904</v>
      </c>
      <c r="D33" s="421">
        <f t="shared" si="4"/>
        <v>750</v>
      </c>
      <c r="E33" s="421">
        <f t="shared" si="5"/>
        <v>750</v>
      </c>
      <c r="F33" s="421">
        <f t="shared" si="6"/>
        <v>0</v>
      </c>
      <c r="G33" s="419">
        <f t="shared" si="7"/>
        <v>750</v>
      </c>
      <c r="H33" s="421">
        <f t="shared" si="8"/>
        <v>750</v>
      </c>
      <c r="I33" s="419"/>
      <c r="J33" s="419"/>
      <c r="K33" s="419">
        <f>'Z 2 '!D157</f>
        <v>750</v>
      </c>
      <c r="L33" s="421">
        <f t="shared" si="10"/>
        <v>0</v>
      </c>
      <c r="M33" s="419"/>
      <c r="N33" s="419"/>
      <c r="O33" s="419"/>
      <c r="P33" s="366"/>
    </row>
    <row r="34" spans="1:16" s="14" customFormat="1" ht="12.75">
      <c r="A34" s="822"/>
      <c r="B34" s="56" t="s">
        <v>240</v>
      </c>
      <c r="C34" s="55" t="s">
        <v>905</v>
      </c>
      <c r="D34" s="421">
        <f t="shared" si="4"/>
        <v>496618</v>
      </c>
      <c r="E34" s="421">
        <f t="shared" si="5"/>
        <v>0</v>
      </c>
      <c r="F34" s="421">
        <f t="shared" si="6"/>
        <v>496618</v>
      </c>
      <c r="G34" s="419">
        <f t="shared" si="7"/>
        <v>496618</v>
      </c>
      <c r="H34" s="421">
        <f t="shared" si="8"/>
        <v>0</v>
      </c>
      <c r="I34" s="419"/>
      <c r="J34" s="419"/>
      <c r="K34" s="419"/>
      <c r="L34" s="421">
        <f t="shared" si="10"/>
        <v>496618</v>
      </c>
      <c r="M34" s="419"/>
      <c r="N34" s="419"/>
      <c r="O34" s="419"/>
      <c r="P34" s="366">
        <f>'Z 2 '!D159</f>
        <v>496618</v>
      </c>
    </row>
    <row r="35" spans="1:16" s="14" customFormat="1" ht="12.75">
      <c r="A35" s="822"/>
      <c r="B35" s="56" t="s">
        <v>240</v>
      </c>
      <c r="C35" s="55" t="s">
        <v>906</v>
      </c>
      <c r="D35" s="421">
        <f t="shared" si="4"/>
        <v>87638</v>
      </c>
      <c r="E35" s="421">
        <f t="shared" si="5"/>
        <v>87638</v>
      </c>
      <c r="F35" s="421">
        <f t="shared" si="6"/>
        <v>0</v>
      </c>
      <c r="G35" s="419">
        <f t="shared" si="7"/>
        <v>87638</v>
      </c>
      <c r="H35" s="421">
        <f t="shared" si="8"/>
        <v>87638</v>
      </c>
      <c r="I35" s="419"/>
      <c r="J35" s="419"/>
      <c r="K35" s="419">
        <f>'Z 2 '!D160</f>
        <v>87638</v>
      </c>
      <c r="L35" s="421">
        <f t="shared" si="10"/>
        <v>0</v>
      </c>
      <c r="M35" s="419"/>
      <c r="N35" s="419"/>
      <c r="O35" s="419"/>
      <c r="P35" s="366"/>
    </row>
    <row r="36" spans="1:16" s="14" customFormat="1" ht="12.75">
      <c r="A36" s="822"/>
      <c r="B36" s="54" t="s">
        <v>791</v>
      </c>
      <c r="C36" s="55" t="s">
        <v>907</v>
      </c>
      <c r="D36" s="421">
        <f t="shared" si="4"/>
        <v>632</v>
      </c>
      <c r="E36" s="421">
        <f t="shared" si="5"/>
        <v>0</v>
      </c>
      <c r="F36" s="421">
        <f t="shared" si="6"/>
        <v>632</v>
      </c>
      <c r="G36" s="419">
        <f t="shared" si="7"/>
        <v>632</v>
      </c>
      <c r="H36" s="421">
        <f t="shared" si="8"/>
        <v>0</v>
      </c>
      <c r="I36" s="419"/>
      <c r="J36" s="419"/>
      <c r="K36" s="419"/>
      <c r="L36" s="421">
        <f t="shared" si="10"/>
        <v>632</v>
      </c>
      <c r="M36" s="419"/>
      <c r="N36" s="419"/>
      <c r="O36" s="419"/>
      <c r="P36" s="366">
        <f>'Z 2 '!D162</f>
        <v>632</v>
      </c>
    </row>
    <row r="37" spans="1:16" s="14" customFormat="1" ht="12.75">
      <c r="A37" s="822"/>
      <c r="B37" s="54" t="s">
        <v>791</v>
      </c>
      <c r="C37" s="55" t="s">
        <v>908</v>
      </c>
      <c r="D37" s="421">
        <f t="shared" si="4"/>
        <v>112</v>
      </c>
      <c r="E37" s="421">
        <f t="shared" si="5"/>
        <v>112</v>
      </c>
      <c r="F37" s="421">
        <f t="shared" si="6"/>
        <v>0</v>
      </c>
      <c r="G37" s="419">
        <f t="shared" si="7"/>
        <v>112</v>
      </c>
      <c r="H37" s="421">
        <f t="shared" si="8"/>
        <v>112</v>
      </c>
      <c r="I37" s="419"/>
      <c r="J37" s="419"/>
      <c r="K37" s="419">
        <f>'Z 2 '!D163</f>
        <v>112</v>
      </c>
      <c r="L37" s="421">
        <f t="shared" si="10"/>
        <v>0</v>
      </c>
      <c r="M37" s="419"/>
      <c r="N37" s="419"/>
      <c r="O37" s="419"/>
      <c r="P37" s="366"/>
    </row>
    <row r="38" spans="1:16" s="14" customFormat="1" ht="12.75">
      <c r="A38" s="822"/>
      <c r="B38" s="54" t="s">
        <v>104</v>
      </c>
      <c r="C38" s="55" t="s">
        <v>909</v>
      </c>
      <c r="D38" s="421">
        <f t="shared" si="4"/>
        <v>799</v>
      </c>
      <c r="E38" s="421">
        <f t="shared" si="5"/>
        <v>0</v>
      </c>
      <c r="F38" s="421">
        <f t="shared" si="6"/>
        <v>799</v>
      </c>
      <c r="G38" s="419">
        <f t="shared" si="7"/>
        <v>799</v>
      </c>
      <c r="H38" s="421">
        <f t="shared" si="8"/>
        <v>0</v>
      </c>
      <c r="I38" s="419"/>
      <c r="J38" s="419"/>
      <c r="K38" s="419"/>
      <c r="L38" s="421">
        <f t="shared" si="10"/>
        <v>799</v>
      </c>
      <c r="M38" s="419"/>
      <c r="N38" s="419"/>
      <c r="O38" s="419"/>
      <c r="P38" s="366">
        <f>'Z 2 '!D165</f>
        <v>799</v>
      </c>
    </row>
    <row r="39" spans="1:16" s="14" customFormat="1" ht="12.75">
      <c r="A39" s="822"/>
      <c r="B39" s="54" t="s">
        <v>104</v>
      </c>
      <c r="C39" s="55" t="s">
        <v>910</v>
      </c>
      <c r="D39" s="421">
        <f t="shared" si="4"/>
        <v>141</v>
      </c>
      <c r="E39" s="421">
        <f t="shared" si="5"/>
        <v>141</v>
      </c>
      <c r="F39" s="421">
        <f t="shared" si="6"/>
        <v>0</v>
      </c>
      <c r="G39" s="419">
        <f t="shared" si="7"/>
        <v>141</v>
      </c>
      <c r="H39" s="421">
        <f t="shared" si="8"/>
        <v>141</v>
      </c>
      <c r="I39" s="419"/>
      <c r="J39" s="419"/>
      <c r="K39" s="419">
        <f>'Z 2 '!D166</f>
        <v>141</v>
      </c>
      <c r="L39" s="421">
        <f t="shared" si="10"/>
        <v>0</v>
      </c>
      <c r="M39" s="419"/>
      <c r="N39" s="419"/>
      <c r="O39" s="419"/>
      <c r="P39" s="366"/>
    </row>
    <row r="40" spans="1:17" s="14" customFormat="1" ht="13.5" customHeight="1">
      <c r="A40" s="822" t="s">
        <v>305</v>
      </c>
      <c r="B40" s="817" t="s">
        <v>911</v>
      </c>
      <c r="C40" s="817"/>
      <c r="D40" s="817"/>
      <c r="E40" s="817"/>
      <c r="F40" s="817"/>
      <c r="G40" s="817"/>
      <c r="H40" s="817"/>
      <c r="I40" s="817"/>
      <c r="J40" s="817"/>
      <c r="K40" s="817"/>
      <c r="L40" s="817"/>
      <c r="M40" s="817"/>
      <c r="N40" s="817"/>
      <c r="O40" s="817"/>
      <c r="P40" s="818"/>
      <c r="Q40" s="80"/>
    </row>
    <row r="41" spans="1:17" s="14" customFormat="1" ht="12.75">
      <c r="A41" s="822"/>
      <c r="B41" s="827" t="s">
        <v>912</v>
      </c>
      <c r="C41" s="827"/>
      <c r="D41" s="827"/>
      <c r="E41" s="827"/>
      <c r="F41" s="827"/>
      <c r="G41" s="827"/>
      <c r="H41" s="827"/>
      <c r="I41" s="827"/>
      <c r="J41" s="827"/>
      <c r="K41" s="827"/>
      <c r="L41" s="827"/>
      <c r="M41" s="827"/>
      <c r="N41" s="827"/>
      <c r="O41" s="827"/>
      <c r="P41" s="828"/>
      <c r="Q41" s="80"/>
    </row>
    <row r="42" spans="1:16" s="14" customFormat="1" ht="12.75">
      <c r="A42" s="822"/>
      <c r="B42" s="827" t="s">
        <v>913</v>
      </c>
      <c r="C42" s="827"/>
      <c r="D42" s="827"/>
      <c r="E42" s="827"/>
      <c r="F42" s="827"/>
      <c r="G42" s="827"/>
      <c r="H42" s="827"/>
      <c r="I42" s="827"/>
      <c r="J42" s="827"/>
      <c r="K42" s="827"/>
      <c r="L42" s="827"/>
      <c r="M42" s="827"/>
      <c r="N42" s="827"/>
      <c r="O42" s="827"/>
      <c r="P42" s="828"/>
    </row>
    <row r="43" spans="1:16" s="14" customFormat="1" ht="12.75">
      <c r="A43" s="822"/>
      <c r="B43" s="819" t="s">
        <v>914</v>
      </c>
      <c r="C43" s="820"/>
      <c r="D43" s="820"/>
      <c r="E43" s="820"/>
      <c r="F43" s="820"/>
      <c r="G43" s="820"/>
      <c r="H43" s="820"/>
      <c r="I43" s="820"/>
      <c r="J43" s="820"/>
      <c r="K43" s="820"/>
      <c r="L43" s="820"/>
      <c r="M43" s="820"/>
      <c r="N43" s="820"/>
      <c r="O43" s="820"/>
      <c r="P43" s="821"/>
    </row>
    <row r="44" spans="1:16" s="14" customFormat="1" ht="12.75">
      <c r="A44" s="822"/>
      <c r="B44" s="79" t="s">
        <v>585</v>
      </c>
      <c r="C44" s="79" t="s">
        <v>915</v>
      </c>
      <c r="D44" s="236">
        <f>D45+D46+D55</f>
        <v>207927</v>
      </c>
      <c r="E44" s="236">
        <f aca="true" t="shared" si="11" ref="E44:P44">E45+E46+E55</f>
        <v>0</v>
      </c>
      <c r="F44" s="236">
        <f t="shared" si="11"/>
        <v>207927</v>
      </c>
      <c r="G44" s="236">
        <f t="shared" si="11"/>
        <v>108618</v>
      </c>
      <c r="H44" s="236">
        <f t="shared" si="11"/>
        <v>0</v>
      </c>
      <c r="I44" s="236">
        <f t="shared" si="11"/>
        <v>0</v>
      </c>
      <c r="J44" s="236">
        <f t="shared" si="11"/>
        <v>0</v>
      </c>
      <c r="K44" s="236">
        <f t="shared" si="11"/>
        <v>0</v>
      </c>
      <c r="L44" s="236">
        <f t="shared" si="11"/>
        <v>108618</v>
      </c>
      <c r="M44" s="236">
        <f t="shared" si="11"/>
        <v>0</v>
      </c>
      <c r="N44" s="236">
        <f t="shared" si="11"/>
        <v>0</v>
      </c>
      <c r="O44" s="236">
        <f t="shared" si="11"/>
        <v>0</v>
      </c>
      <c r="P44" s="418">
        <f t="shared" si="11"/>
        <v>108618</v>
      </c>
    </row>
    <row r="45" spans="1:16" s="14" customFormat="1" ht="12.75">
      <c r="A45" s="822"/>
      <c r="B45" s="8" t="s">
        <v>303</v>
      </c>
      <c r="C45" s="8"/>
      <c r="D45" s="421">
        <f>E45+F45</f>
        <v>26951</v>
      </c>
      <c r="E45" s="421">
        <v>0</v>
      </c>
      <c r="F45" s="421">
        <v>26951</v>
      </c>
      <c r="G45" s="421"/>
      <c r="H45" s="421"/>
      <c r="I45" s="427"/>
      <c r="J45" s="419"/>
      <c r="K45" s="419"/>
      <c r="L45" s="421"/>
      <c r="M45" s="419"/>
      <c r="N45" s="419"/>
      <c r="O45" s="419"/>
      <c r="P45" s="366"/>
    </row>
    <row r="46" spans="1:16" s="14" customFormat="1" ht="12.75">
      <c r="A46" s="822"/>
      <c r="B46" s="128" t="s">
        <v>294</v>
      </c>
      <c r="C46" s="105"/>
      <c r="D46" s="421">
        <f>E46+F46</f>
        <v>108618</v>
      </c>
      <c r="E46" s="421">
        <f>H46</f>
        <v>0</v>
      </c>
      <c r="F46" s="421">
        <f>L46</f>
        <v>108618</v>
      </c>
      <c r="G46" s="421">
        <f>L46+H46</f>
        <v>108618</v>
      </c>
      <c r="H46" s="421">
        <f>I46+J46+K46</f>
        <v>0</v>
      </c>
      <c r="I46" s="421"/>
      <c r="J46" s="421"/>
      <c r="K46" s="421">
        <v>0</v>
      </c>
      <c r="L46" s="421">
        <f>SUM(L47:L54)</f>
        <v>108618</v>
      </c>
      <c r="M46" s="421"/>
      <c r="N46" s="421"/>
      <c r="O46" s="421"/>
      <c r="P46" s="422">
        <f>SUM(P47:P54)</f>
        <v>108618</v>
      </c>
    </row>
    <row r="47" spans="1:16" s="14" customFormat="1" ht="12.75">
      <c r="A47" s="822"/>
      <c r="B47" s="54" t="s">
        <v>218</v>
      </c>
      <c r="C47" s="55" t="s">
        <v>916</v>
      </c>
      <c r="D47" s="421">
        <f>E47+F47</f>
        <v>6705</v>
      </c>
      <c r="E47" s="421">
        <f>H47</f>
        <v>0</v>
      </c>
      <c r="F47" s="421">
        <f>L47</f>
        <v>6705</v>
      </c>
      <c r="G47" s="421">
        <f>L47+H47</f>
        <v>6705</v>
      </c>
      <c r="H47" s="421">
        <f>I47+J47+K47</f>
        <v>0</v>
      </c>
      <c r="I47" s="419"/>
      <c r="J47" s="419"/>
      <c r="K47" s="419"/>
      <c r="L47" s="421">
        <f>M47+N47+O47+P47</f>
        <v>6705</v>
      </c>
      <c r="M47" s="419"/>
      <c r="N47" s="419"/>
      <c r="O47" s="419"/>
      <c r="P47" s="366">
        <v>6705</v>
      </c>
    </row>
    <row r="48" spans="1:16" s="14" customFormat="1" ht="12.75">
      <c r="A48" s="822"/>
      <c r="B48" s="54" t="s">
        <v>158</v>
      </c>
      <c r="C48" s="55" t="s">
        <v>917</v>
      </c>
      <c r="D48" s="421">
        <f aca="true" t="shared" si="12" ref="D48:D54">E48+F48</f>
        <v>1088</v>
      </c>
      <c r="E48" s="421"/>
      <c r="F48" s="421">
        <f aca="true" t="shared" si="13" ref="F48:F54">L48</f>
        <v>1088</v>
      </c>
      <c r="G48" s="421">
        <f aca="true" t="shared" si="14" ref="G48:G54">L48+H48</f>
        <v>1088</v>
      </c>
      <c r="H48" s="421"/>
      <c r="I48" s="419"/>
      <c r="J48" s="419"/>
      <c r="K48" s="419"/>
      <c r="L48" s="421">
        <f aca="true" t="shared" si="15" ref="L48:L55">M48+N48+O48+P48</f>
        <v>1088</v>
      </c>
      <c r="M48" s="419"/>
      <c r="N48" s="419"/>
      <c r="O48" s="419"/>
      <c r="P48" s="366">
        <v>1088</v>
      </c>
    </row>
    <row r="49" spans="1:16" s="14" customFormat="1" ht="12.75">
      <c r="A49" s="822"/>
      <c r="B49" s="54" t="s">
        <v>448</v>
      </c>
      <c r="C49" s="55" t="s">
        <v>918</v>
      </c>
      <c r="D49" s="421">
        <f t="shared" si="12"/>
        <v>77201</v>
      </c>
      <c r="E49" s="421"/>
      <c r="F49" s="421">
        <f t="shared" si="13"/>
        <v>77201</v>
      </c>
      <c r="G49" s="421">
        <f t="shared" si="14"/>
        <v>77201</v>
      </c>
      <c r="H49" s="421"/>
      <c r="I49" s="419"/>
      <c r="J49" s="419"/>
      <c r="K49" s="419"/>
      <c r="L49" s="421">
        <f t="shared" si="15"/>
        <v>77201</v>
      </c>
      <c r="M49" s="419"/>
      <c r="N49" s="419"/>
      <c r="O49" s="419"/>
      <c r="P49" s="366">
        <v>77201</v>
      </c>
    </row>
    <row r="50" spans="1:16" s="14" customFormat="1" ht="12.75">
      <c r="A50" s="822"/>
      <c r="B50" s="54" t="s">
        <v>160</v>
      </c>
      <c r="C50" s="55" t="s">
        <v>919</v>
      </c>
      <c r="D50" s="421">
        <f t="shared" si="12"/>
        <v>3718</v>
      </c>
      <c r="E50" s="421"/>
      <c r="F50" s="421">
        <f t="shared" si="13"/>
        <v>3718</v>
      </c>
      <c r="G50" s="421">
        <f t="shared" si="14"/>
        <v>3718</v>
      </c>
      <c r="H50" s="421"/>
      <c r="I50" s="419"/>
      <c r="J50" s="419"/>
      <c r="K50" s="419"/>
      <c r="L50" s="421">
        <f t="shared" si="15"/>
        <v>3718</v>
      </c>
      <c r="M50" s="419"/>
      <c r="N50" s="419"/>
      <c r="O50" s="419"/>
      <c r="P50" s="366">
        <v>3718</v>
      </c>
    </row>
    <row r="51" spans="1:16" s="14" customFormat="1" ht="12.75">
      <c r="A51" s="822"/>
      <c r="B51" s="88" t="s">
        <v>392</v>
      </c>
      <c r="C51" s="55" t="s">
        <v>920</v>
      </c>
      <c r="D51" s="421">
        <f t="shared" si="12"/>
        <v>1370</v>
      </c>
      <c r="E51" s="421"/>
      <c r="F51" s="421">
        <f t="shared" si="13"/>
        <v>1370</v>
      </c>
      <c r="G51" s="421">
        <f t="shared" si="14"/>
        <v>1370</v>
      </c>
      <c r="H51" s="421"/>
      <c r="I51" s="419"/>
      <c r="J51" s="419"/>
      <c r="K51" s="419"/>
      <c r="L51" s="421">
        <f t="shared" si="15"/>
        <v>1370</v>
      </c>
      <c r="M51" s="419"/>
      <c r="N51" s="419"/>
      <c r="O51" s="419"/>
      <c r="P51" s="366">
        <v>1370</v>
      </c>
    </row>
    <row r="52" spans="1:16" s="14" customFormat="1" ht="12.75">
      <c r="A52" s="822"/>
      <c r="B52" s="56" t="s">
        <v>240</v>
      </c>
      <c r="C52" s="55" t="s">
        <v>921</v>
      </c>
      <c r="D52" s="421">
        <f t="shared" si="12"/>
        <v>16938</v>
      </c>
      <c r="E52" s="421"/>
      <c r="F52" s="421">
        <f t="shared" si="13"/>
        <v>16938</v>
      </c>
      <c r="G52" s="421">
        <f t="shared" si="14"/>
        <v>16938</v>
      </c>
      <c r="H52" s="421"/>
      <c r="I52" s="419"/>
      <c r="J52" s="419"/>
      <c r="K52" s="419"/>
      <c r="L52" s="421">
        <f t="shared" si="15"/>
        <v>16938</v>
      </c>
      <c r="M52" s="419"/>
      <c r="N52" s="419"/>
      <c r="O52" s="419"/>
      <c r="P52" s="366">
        <v>16938</v>
      </c>
    </row>
    <row r="53" spans="1:16" s="14" customFormat="1" ht="12.75">
      <c r="A53" s="822"/>
      <c r="B53" s="54" t="s">
        <v>399</v>
      </c>
      <c r="C53" s="55" t="s">
        <v>922</v>
      </c>
      <c r="D53" s="421">
        <f t="shared" si="12"/>
        <v>398</v>
      </c>
      <c r="E53" s="421"/>
      <c r="F53" s="421">
        <f t="shared" si="13"/>
        <v>398</v>
      </c>
      <c r="G53" s="421">
        <f t="shared" si="14"/>
        <v>398</v>
      </c>
      <c r="H53" s="421"/>
      <c r="I53" s="419"/>
      <c r="J53" s="419"/>
      <c r="K53" s="419"/>
      <c r="L53" s="421">
        <f t="shared" si="15"/>
        <v>398</v>
      </c>
      <c r="M53" s="419"/>
      <c r="N53" s="419"/>
      <c r="O53" s="419"/>
      <c r="P53" s="366">
        <v>398</v>
      </c>
    </row>
    <row r="54" spans="1:16" s="14" customFormat="1" ht="12.75">
      <c r="A54" s="822"/>
      <c r="B54" s="54" t="s">
        <v>105</v>
      </c>
      <c r="C54" s="55" t="s">
        <v>923</v>
      </c>
      <c r="D54" s="421">
        <f t="shared" si="12"/>
        <v>1200</v>
      </c>
      <c r="E54" s="421"/>
      <c r="F54" s="421">
        <f t="shared" si="13"/>
        <v>1200</v>
      </c>
      <c r="G54" s="421">
        <f t="shared" si="14"/>
        <v>1200</v>
      </c>
      <c r="H54" s="421"/>
      <c r="I54" s="419"/>
      <c r="J54" s="419"/>
      <c r="K54" s="419"/>
      <c r="L54" s="421">
        <f t="shared" si="15"/>
        <v>1200</v>
      </c>
      <c r="M54" s="419"/>
      <c r="N54" s="419"/>
      <c r="O54" s="419"/>
      <c r="P54" s="366">
        <v>1200</v>
      </c>
    </row>
    <row r="55" spans="1:16" s="14" customFormat="1" ht="12.75">
      <c r="A55" s="822"/>
      <c r="B55" s="8" t="s">
        <v>844</v>
      </c>
      <c r="C55" s="55"/>
      <c r="D55" s="421">
        <f>E55+F55</f>
        <v>72358</v>
      </c>
      <c r="E55" s="421">
        <f>H55</f>
        <v>0</v>
      </c>
      <c r="F55" s="421">
        <v>72358</v>
      </c>
      <c r="G55" s="421">
        <f>L55+H55</f>
        <v>0</v>
      </c>
      <c r="H55" s="421">
        <f>I55+J55+K55</f>
        <v>0</v>
      </c>
      <c r="I55" s="419"/>
      <c r="J55" s="419"/>
      <c r="K55" s="419"/>
      <c r="L55" s="421">
        <f t="shared" si="15"/>
        <v>0</v>
      </c>
      <c r="M55" s="419"/>
      <c r="N55" s="419"/>
      <c r="O55" s="419"/>
      <c r="P55" s="366"/>
    </row>
    <row r="56" spans="1:16" s="14" customFormat="1" ht="12.75">
      <c r="A56" s="814" t="s">
        <v>94</v>
      </c>
      <c r="B56" s="817" t="s">
        <v>911</v>
      </c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8"/>
    </row>
    <row r="57" spans="1:16" s="14" customFormat="1" ht="12.75">
      <c r="A57" s="815"/>
      <c r="B57" s="827" t="s">
        <v>912</v>
      </c>
      <c r="C57" s="827"/>
      <c r="D57" s="827"/>
      <c r="E57" s="827"/>
      <c r="F57" s="827"/>
      <c r="G57" s="827"/>
      <c r="H57" s="827"/>
      <c r="I57" s="827"/>
      <c r="J57" s="827"/>
      <c r="K57" s="827"/>
      <c r="L57" s="827"/>
      <c r="M57" s="827"/>
      <c r="N57" s="827"/>
      <c r="O57" s="827"/>
      <c r="P57" s="828"/>
    </row>
    <row r="58" spans="1:16" s="14" customFormat="1" ht="12.75">
      <c r="A58" s="815"/>
      <c r="B58" s="827" t="s">
        <v>925</v>
      </c>
      <c r="C58" s="827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8"/>
    </row>
    <row r="59" spans="1:16" s="14" customFormat="1" ht="12.75">
      <c r="A59" s="815"/>
      <c r="B59" s="819" t="s">
        <v>914</v>
      </c>
      <c r="C59" s="820"/>
      <c r="D59" s="820"/>
      <c r="E59" s="820"/>
      <c r="F59" s="820"/>
      <c r="G59" s="820"/>
      <c r="H59" s="820"/>
      <c r="I59" s="820"/>
      <c r="J59" s="820"/>
      <c r="K59" s="820"/>
      <c r="L59" s="820"/>
      <c r="M59" s="820"/>
      <c r="N59" s="820"/>
      <c r="O59" s="820"/>
      <c r="P59" s="821"/>
    </row>
    <row r="60" spans="1:16" s="14" customFormat="1" ht="12.75">
      <c r="A60" s="815"/>
      <c r="B60" s="79" t="s">
        <v>585</v>
      </c>
      <c r="C60" s="79" t="s">
        <v>915</v>
      </c>
      <c r="D60" s="236">
        <f>D61+D62+D71</f>
        <v>256752</v>
      </c>
      <c r="E60" s="236">
        <f aca="true" t="shared" si="16" ref="E60:P60">E61+E62+E71</f>
        <v>0</v>
      </c>
      <c r="F60" s="236">
        <f t="shared" si="16"/>
        <v>256752</v>
      </c>
      <c r="G60" s="236">
        <f t="shared" si="16"/>
        <v>139163</v>
      </c>
      <c r="H60" s="236">
        <f t="shared" si="16"/>
        <v>0</v>
      </c>
      <c r="I60" s="236">
        <f t="shared" si="16"/>
        <v>0</v>
      </c>
      <c r="J60" s="236">
        <f t="shared" si="16"/>
        <v>0</v>
      </c>
      <c r="K60" s="236">
        <f t="shared" si="16"/>
        <v>0</v>
      </c>
      <c r="L60" s="236">
        <f t="shared" si="16"/>
        <v>139163</v>
      </c>
      <c r="M60" s="236">
        <f t="shared" si="16"/>
        <v>0</v>
      </c>
      <c r="N60" s="236">
        <f t="shared" si="16"/>
        <v>0</v>
      </c>
      <c r="O60" s="236">
        <f t="shared" si="16"/>
        <v>0</v>
      </c>
      <c r="P60" s="418">
        <f t="shared" si="16"/>
        <v>139163</v>
      </c>
    </row>
    <row r="61" spans="1:16" s="14" customFormat="1" ht="12.75">
      <c r="A61" s="815"/>
      <c r="B61" s="8" t="s">
        <v>303</v>
      </c>
      <c r="C61" s="55"/>
      <c r="D61" s="421">
        <f>F61</f>
        <v>25582</v>
      </c>
      <c r="E61" s="421"/>
      <c r="F61" s="421">
        <v>25582</v>
      </c>
      <c r="G61" s="421"/>
      <c r="H61" s="421"/>
      <c r="I61" s="419"/>
      <c r="J61" s="419"/>
      <c r="K61" s="419"/>
      <c r="L61" s="421"/>
      <c r="M61" s="419"/>
      <c r="N61" s="419"/>
      <c r="O61" s="419"/>
      <c r="P61" s="366"/>
    </row>
    <row r="62" spans="1:16" s="14" customFormat="1" ht="12.75">
      <c r="A62" s="815"/>
      <c r="B62" s="8" t="s">
        <v>294</v>
      </c>
      <c r="C62" s="55"/>
      <c r="D62" s="421">
        <f>F62</f>
        <v>139163</v>
      </c>
      <c r="E62" s="421">
        <f aca="true" t="shared" si="17" ref="E62:P62">SUM(E63:E70)</f>
        <v>0</v>
      </c>
      <c r="F62" s="421">
        <f>G62</f>
        <v>139163</v>
      </c>
      <c r="G62" s="421">
        <f>L62</f>
        <v>139163</v>
      </c>
      <c r="H62" s="421">
        <f t="shared" si="17"/>
        <v>0</v>
      </c>
      <c r="I62" s="421">
        <f t="shared" si="17"/>
        <v>0</v>
      </c>
      <c r="J62" s="421">
        <f t="shared" si="17"/>
        <v>0</v>
      </c>
      <c r="K62" s="421">
        <f t="shared" si="17"/>
        <v>0</v>
      </c>
      <c r="L62" s="421">
        <f>P62</f>
        <v>139163</v>
      </c>
      <c r="M62" s="421">
        <f t="shared" si="17"/>
        <v>0</v>
      </c>
      <c r="N62" s="421">
        <f t="shared" si="17"/>
        <v>0</v>
      </c>
      <c r="O62" s="421">
        <f t="shared" si="17"/>
        <v>0</v>
      </c>
      <c r="P62" s="422">
        <f t="shared" si="17"/>
        <v>139163</v>
      </c>
    </row>
    <row r="63" spans="1:16" s="14" customFormat="1" ht="12.75">
      <c r="A63" s="815"/>
      <c r="B63" s="54" t="s">
        <v>218</v>
      </c>
      <c r="C63" s="55" t="s">
        <v>916</v>
      </c>
      <c r="D63" s="421">
        <f aca="true" t="shared" si="18" ref="D63:D70">F63</f>
        <v>1812</v>
      </c>
      <c r="E63" s="421"/>
      <c r="F63" s="421">
        <f aca="true" t="shared" si="19" ref="F63:F70">G63</f>
        <v>1812</v>
      </c>
      <c r="G63" s="421">
        <f aca="true" t="shared" si="20" ref="G63:G70">L63</f>
        <v>1812</v>
      </c>
      <c r="H63" s="421"/>
      <c r="I63" s="419"/>
      <c r="J63" s="419"/>
      <c r="K63" s="419"/>
      <c r="L63" s="421">
        <f aca="true" t="shared" si="21" ref="L63:L70">P63</f>
        <v>1812</v>
      </c>
      <c r="M63" s="419"/>
      <c r="N63" s="419"/>
      <c r="O63" s="419"/>
      <c r="P63" s="366">
        <v>1812</v>
      </c>
    </row>
    <row r="64" spans="1:16" s="14" customFormat="1" ht="12.75">
      <c r="A64" s="815"/>
      <c r="B64" s="54" t="s">
        <v>158</v>
      </c>
      <c r="C64" s="55" t="s">
        <v>917</v>
      </c>
      <c r="D64" s="421">
        <f t="shared" si="18"/>
        <v>294</v>
      </c>
      <c r="E64" s="421"/>
      <c r="F64" s="421">
        <f t="shared" si="19"/>
        <v>294</v>
      </c>
      <c r="G64" s="421">
        <f t="shared" si="20"/>
        <v>294</v>
      </c>
      <c r="H64" s="421"/>
      <c r="I64" s="419"/>
      <c r="J64" s="419"/>
      <c r="K64" s="419"/>
      <c r="L64" s="421">
        <f t="shared" si="21"/>
        <v>294</v>
      </c>
      <c r="M64" s="419"/>
      <c r="N64" s="419"/>
      <c r="O64" s="419"/>
      <c r="P64" s="366">
        <v>294</v>
      </c>
    </row>
    <row r="65" spans="1:16" s="14" customFormat="1" ht="12.75">
      <c r="A65" s="815"/>
      <c r="B65" s="54" t="s">
        <v>448</v>
      </c>
      <c r="C65" s="55" t="s">
        <v>918</v>
      </c>
      <c r="D65" s="421">
        <f t="shared" si="18"/>
        <v>41601</v>
      </c>
      <c r="E65" s="421"/>
      <c r="F65" s="421">
        <f t="shared" si="19"/>
        <v>41601</v>
      </c>
      <c r="G65" s="421">
        <f t="shared" si="20"/>
        <v>41601</v>
      </c>
      <c r="H65" s="421"/>
      <c r="I65" s="419"/>
      <c r="J65" s="419"/>
      <c r="K65" s="419"/>
      <c r="L65" s="421">
        <f t="shared" si="21"/>
        <v>41601</v>
      </c>
      <c r="M65" s="419"/>
      <c r="N65" s="419"/>
      <c r="O65" s="419"/>
      <c r="P65" s="366">
        <v>41601</v>
      </c>
    </row>
    <row r="66" spans="1:16" s="14" customFormat="1" ht="12.75">
      <c r="A66" s="815"/>
      <c r="B66" s="54" t="s">
        <v>160</v>
      </c>
      <c r="C66" s="55" t="s">
        <v>919</v>
      </c>
      <c r="D66" s="421">
        <f t="shared" si="18"/>
        <v>793</v>
      </c>
      <c r="E66" s="421"/>
      <c r="F66" s="421">
        <f t="shared" si="19"/>
        <v>793</v>
      </c>
      <c r="G66" s="421">
        <f t="shared" si="20"/>
        <v>793</v>
      </c>
      <c r="H66" s="421"/>
      <c r="I66" s="419"/>
      <c r="J66" s="419"/>
      <c r="K66" s="419"/>
      <c r="L66" s="421">
        <f t="shared" si="21"/>
        <v>793</v>
      </c>
      <c r="M66" s="419"/>
      <c r="N66" s="419"/>
      <c r="O66" s="419"/>
      <c r="P66" s="366">
        <v>793</v>
      </c>
    </row>
    <row r="67" spans="1:16" s="14" customFormat="1" ht="12.75">
      <c r="A67" s="815"/>
      <c r="B67" s="88" t="s">
        <v>392</v>
      </c>
      <c r="C67" s="55" t="s">
        <v>920</v>
      </c>
      <c r="D67" s="421">
        <f t="shared" si="18"/>
        <v>4692</v>
      </c>
      <c r="E67" s="421"/>
      <c r="F67" s="421">
        <f t="shared" si="19"/>
        <v>4692</v>
      </c>
      <c r="G67" s="421">
        <f t="shared" si="20"/>
        <v>4692</v>
      </c>
      <c r="H67" s="421"/>
      <c r="I67" s="419"/>
      <c r="J67" s="419"/>
      <c r="K67" s="419"/>
      <c r="L67" s="421">
        <f t="shared" si="21"/>
        <v>4692</v>
      </c>
      <c r="M67" s="419"/>
      <c r="N67" s="419"/>
      <c r="O67" s="419"/>
      <c r="P67" s="366">
        <v>4692</v>
      </c>
    </row>
    <row r="68" spans="1:16" s="14" customFormat="1" ht="12.75">
      <c r="A68" s="815"/>
      <c r="B68" s="56" t="s">
        <v>240</v>
      </c>
      <c r="C68" s="55" t="s">
        <v>921</v>
      </c>
      <c r="D68" s="421">
        <f t="shared" si="18"/>
        <v>84020</v>
      </c>
      <c r="E68" s="421"/>
      <c r="F68" s="421">
        <f t="shared" si="19"/>
        <v>84020</v>
      </c>
      <c r="G68" s="421">
        <f t="shared" si="20"/>
        <v>84020</v>
      </c>
      <c r="H68" s="421"/>
      <c r="I68" s="419"/>
      <c r="J68" s="419"/>
      <c r="K68" s="419"/>
      <c r="L68" s="421">
        <f t="shared" si="21"/>
        <v>84020</v>
      </c>
      <c r="M68" s="419"/>
      <c r="N68" s="419"/>
      <c r="O68" s="419"/>
      <c r="P68" s="366">
        <v>84020</v>
      </c>
    </row>
    <row r="69" spans="1:16" s="14" customFormat="1" ht="12.75">
      <c r="A69" s="815"/>
      <c r="B69" s="54" t="s">
        <v>399</v>
      </c>
      <c r="C69" s="55" t="s">
        <v>922</v>
      </c>
      <c r="D69" s="421">
        <f t="shared" si="18"/>
        <v>56</v>
      </c>
      <c r="E69" s="421"/>
      <c r="F69" s="421">
        <f t="shared" si="19"/>
        <v>56</v>
      </c>
      <c r="G69" s="421">
        <f t="shared" si="20"/>
        <v>56</v>
      </c>
      <c r="H69" s="421"/>
      <c r="I69" s="419"/>
      <c r="J69" s="419"/>
      <c r="K69" s="419"/>
      <c r="L69" s="421">
        <f t="shared" si="21"/>
        <v>56</v>
      </c>
      <c r="M69" s="419"/>
      <c r="N69" s="419"/>
      <c r="O69" s="419"/>
      <c r="P69" s="366">
        <v>56</v>
      </c>
    </row>
    <row r="70" spans="1:16" s="14" customFormat="1" ht="12.75">
      <c r="A70" s="815"/>
      <c r="B70" s="54" t="s">
        <v>105</v>
      </c>
      <c r="C70" s="55" t="s">
        <v>923</v>
      </c>
      <c r="D70" s="421">
        <f t="shared" si="18"/>
        <v>5895</v>
      </c>
      <c r="E70" s="421"/>
      <c r="F70" s="421">
        <f t="shared" si="19"/>
        <v>5895</v>
      </c>
      <c r="G70" s="421">
        <f t="shared" si="20"/>
        <v>5895</v>
      </c>
      <c r="H70" s="421"/>
      <c r="I70" s="419"/>
      <c r="J70" s="419"/>
      <c r="K70" s="419"/>
      <c r="L70" s="421">
        <f t="shared" si="21"/>
        <v>5895</v>
      </c>
      <c r="M70" s="419"/>
      <c r="N70" s="419"/>
      <c r="O70" s="419"/>
      <c r="P70" s="366">
        <v>5895</v>
      </c>
    </row>
    <row r="71" spans="1:16" s="14" customFormat="1" ht="12.75">
      <c r="A71" s="823"/>
      <c r="B71" s="8" t="s">
        <v>844</v>
      </c>
      <c r="C71" s="55"/>
      <c r="D71" s="421">
        <f>F71</f>
        <v>92007</v>
      </c>
      <c r="E71" s="421"/>
      <c r="F71" s="421">
        <v>92007</v>
      </c>
      <c r="G71" s="421"/>
      <c r="H71" s="421"/>
      <c r="I71" s="419"/>
      <c r="J71" s="419"/>
      <c r="K71" s="419"/>
      <c r="L71" s="421"/>
      <c r="M71" s="419"/>
      <c r="N71" s="419"/>
      <c r="O71" s="419"/>
      <c r="P71" s="366"/>
    </row>
    <row r="72" spans="1:16" s="14" customFormat="1" ht="12.75">
      <c r="A72" s="814" t="s">
        <v>924</v>
      </c>
      <c r="B72" s="840" t="s">
        <v>926</v>
      </c>
      <c r="C72" s="841"/>
      <c r="D72" s="841"/>
      <c r="E72" s="841"/>
      <c r="F72" s="841"/>
      <c r="G72" s="841"/>
      <c r="H72" s="841"/>
      <c r="I72" s="841"/>
      <c r="J72" s="841"/>
      <c r="K72" s="841"/>
      <c r="L72" s="841"/>
      <c r="M72" s="841"/>
      <c r="N72" s="841"/>
      <c r="O72" s="841"/>
      <c r="P72" s="842"/>
    </row>
    <row r="73" spans="1:16" s="14" customFormat="1" ht="12.75">
      <c r="A73" s="815"/>
      <c r="B73" s="819" t="s">
        <v>927</v>
      </c>
      <c r="C73" s="820"/>
      <c r="D73" s="820"/>
      <c r="E73" s="820"/>
      <c r="F73" s="820"/>
      <c r="G73" s="820"/>
      <c r="H73" s="820"/>
      <c r="I73" s="820"/>
      <c r="J73" s="820"/>
      <c r="K73" s="820"/>
      <c r="L73" s="820"/>
      <c r="M73" s="820"/>
      <c r="N73" s="820"/>
      <c r="O73" s="820"/>
      <c r="P73" s="821"/>
    </row>
    <row r="74" spans="1:16" s="14" customFormat="1" ht="12.75">
      <c r="A74" s="815"/>
      <c r="B74" s="819" t="s">
        <v>928</v>
      </c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1"/>
    </row>
    <row r="75" spans="1:16" s="14" customFormat="1" ht="12.75">
      <c r="A75" s="815"/>
      <c r="B75" s="79" t="s">
        <v>585</v>
      </c>
      <c r="C75" s="509" t="s">
        <v>934</v>
      </c>
      <c r="D75" s="236">
        <f>D76+D77+D83+D84+D85+D86</f>
        <v>275793</v>
      </c>
      <c r="E75" s="236">
        <f aca="true" t="shared" si="22" ref="E75:P75">E76+E77+E83+E84+E85+E86</f>
        <v>0</v>
      </c>
      <c r="F75" s="236">
        <f t="shared" si="22"/>
        <v>275793</v>
      </c>
      <c r="G75" s="236">
        <f t="shared" si="22"/>
        <v>50978</v>
      </c>
      <c r="H75" s="236">
        <f t="shared" si="22"/>
        <v>0</v>
      </c>
      <c r="I75" s="236">
        <f t="shared" si="22"/>
        <v>0</v>
      </c>
      <c r="J75" s="236">
        <f t="shared" si="22"/>
        <v>0</v>
      </c>
      <c r="K75" s="236">
        <f t="shared" si="22"/>
        <v>0</v>
      </c>
      <c r="L75" s="236">
        <f t="shared" si="22"/>
        <v>50978</v>
      </c>
      <c r="M75" s="236">
        <f t="shared" si="22"/>
        <v>0</v>
      </c>
      <c r="N75" s="236">
        <f t="shared" si="22"/>
        <v>0</v>
      </c>
      <c r="O75" s="236">
        <f t="shared" si="22"/>
        <v>0</v>
      </c>
      <c r="P75" s="418">
        <f t="shared" si="22"/>
        <v>50978</v>
      </c>
    </row>
    <row r="76" spans="1:16" s="14" customFormat="1" ht="12.75">
      <c r="A76" s="815"/>
      <c r="B76" s="8" t="s">
        <v>303</v>
      </c>
      <c r="C76" s="55"/>
      <c r="D76" s="421">
        <f>F76</f>
        <v>22968</v>
      </c>
      <c r="E76" s="421"/>
      <c r="F76" s="421">
        <v>22968</v>
      </c>
      <c r="G76" s="421"/>
      <c r="H76" s="421"/>
      <c r="I76" s="419"/>
      <c r="J76" s="419"/>
      <c r="K76" s="419"/>
      <c r="L76" s="421"/>
      <c r="M76" s="419"/>
      <c r="N76" s="419"/>
      <c r="O76" s="419"/>
      <c r="P76" s="366"/>
    </row>
    <row r="77" spans="1:16" s="14" customFormat="1" ht="12.75">
      <c r="A77" s="815"/>
      <c r="B77" s="8" t="s">
        <v>294</v>
      </c>
      <c r="C77" s="55"/>
      <c r="D77" s="421">
        <f aca="true" t="shared" si="23" ref="D77:D86">F77</f>
        <v>50978</v>
      </c>
      <c r="E77" s="421"/>
      <c r="F77" s="421">
        <f aca="true" t="shared" si="24" ref="F77:F82">G77</f>
        <v>50978</v>
      </c>
      <c r="G77" s="421">
        <f aca="true" t="shared" si="25" ref="G77:G82">L77</f>
        <v>50978</v>
      </c>
      <c r="H77" s="421"/>
      <c r="I77" s="419"/>
      <c r="J77" s="419"/>
      <c r="K77" s="419"/>
      <c r="L77" s="421">
        <f aca="true" t="shared" si="26" ref="L77:L82">P77</f>
        <v>50978</v>
      </c>
      <c r="M77" s="419"/>
      <c r="N77" s="419"/>
      <c r="O77" s="419"/>
      <c r="P77" s="366">
        <f>SUM(P78:P82)</f>
        <v>50978</v>
      </c>
    </row>
    <row r="78" spans="1:16" s="14" customFormat="1" ht="12.75">
      <c r="A78" s="815"/>
      <c r="B78" s="55" t="s">
        <v>448</v>
      </c>
      <c r="C78" s="55" t="s">
        <v>929</v>
      </c>
      <c r="D78" s="421">
        <f t="shared" si="23"/>
        <v>33515</v>
      </c>
      <c r="E78" s="421"/>
      <c r="F78" s="421">
        <f t="shared" si="24"/>
        <v>33515</v>
      </c>
      <c r="G78" s="421">
        <f t="shared" si="25"/>
        <v>33515</v>
      </c>
      <c r="H78" s="421"/>
      <c r="I78" s="419"/>
      <c r="J78" s="419"/>
      <c r="K78" s="419"/>
      <c r="L78" s="421">
        <f t="shared" si="26"/>
        <v>33515</v>
      </c>
      <c r="M78" s="419"/>
      <c r="N78" s="419"/>
      <c r="O78" s="419"/>
      <c r="P78" s="366">
        <f>'Z 2 '!D534</f>
        <v>33515</v>
      </c>
    </row>
    <row r="79" spans="1:16" s="14" customFormat="1" ht="12.75">
      <c r="A79" s="815"/>
      <c r="B79" s="55" t="s">
        <v>156</v>
      </c>
      <c r="C79" s="55" t="s">
        <v>930</v>
      </c>
      <c r="D79" s="421">
        <f t="shared" si="23"/>
        <v>1658</v>
      </c>
      <c r="E79" s="421"/>
      <c r="F79" s="421">
        <f t="shared" si="24"/>
        <v>1658</v>
      </c>
      <c r="G79" s="421">
        <f t="shared" si="25"/>
        <v>1658</v>
      </c>
      <c r="H79" s="421"/>
      <c r="I79" s="419"/>
      <c r="J79" s="419"/>
      <c r="K79" s="419"/>
      <c r="L79" s="421">
        <f t="shared" si="26"/>
        <v>1658</v>
      </c>
      <c r="M79" s="419"/>
      <c r="N79" s="419"/>
      <c r="O79" s="419"/>
      <c r="P79" s="366">
        <f>'Z 2 '!D536</f>
        <v>1658</v>
      </c>
    </row>
    <row r="80" spans="1:16" s="14" customFormat="1" ht="12.75">
      <c r="A80" s="815"/>
      <c r="B80" s="54" t="s">
        <v>218</v>
      </c>
      <c r="C80" s="55" t="s">
        <v>916</v>
      </c>
      <c r="D80" s="421">
        <f t="shared" si="23"/>
        <v>6583</v>
      </c>
      <c r="E80" s="421"/>
      <c r="F80" s="421">
        <f t="shared" si="24"/>
        <v>6583</v>
      </c>
      <c r="G80" s="421">
        <f t="shared" si="25"/>
        <v>6583</v>
      </c>
      <c r="H80" s="421"/>
      <c r="I80" s="419"/>
      <c r="J80" s="419"/>
      <c r="K80" s="419"/>
      <c r="L80" s="421">
        <f t="shared" si="26"/>
        <v>6583</v>
      </c>
      <c r="M80" s="419"/>
      <c r="N80" s="419"/>
      <c r="O80" s="419"/>
      <c r="P80" s="366">
        <f>'Z 2 '!D538</f>
        <v>6583</v>
      </c>
    </row>
    <row r="81" spans="1:16" s="14" customFormat="1" ht="12.75">
      <c r="A81" s="815"/>
      <c r="B81" s="54" t="s">
        <v>158</v>
      </c>
      <c r="C81" s="55" t="s">
        <v>917</v>
      </c>
      <c r="D81" s="421">
        <f t="shared" si="23"/>
        <v>1062</v>
      </c>
      <c r="E81" s="421"/>
      <c r="F81" s="421">
        <f t="shared" si="24"/>
        <v>1062</v>
      </c>
      <c r="G81" s="421">
        <f t="shared" si="25"/>
        <v>1062</v>
      </c>
      <c r="H81" s="421"/>
      <c r="I81" s="419"/>
      <c r="J81" s="419"/>
      <c r="K81" s="419"/>
      <c r="L81" s="421">
        <f t="shared" si="26"/>
        <v>1062</v>
      </c>
      <c r="M81" s="419"/>
      <c r="N81" s="419"/>
      <c r="O81" s="419"/>
      <c r="P81" s="366">
        <f>'Z 2 '!D540</f>
        <v>1062</v>
      </c>
    </row>
    <row r="82" spans="1:16" s="14" customFormat="1" ht="12.75">
      <c r="A82" s="815"/>
      <c r="B82" s="54" t="s">
        <v>448</v>
      </c>
      <c r="C82" s="55" t="s">
        <v>918</v>
      </c>
      <c r="D82" s="421">
        <f t="shared" si="23"/>
        <v>8160</v>
      </c>
      <c r="E82" s="421"/>
      <c r="F82" s="421">
        <f t="shared" si="24"/>
        <v>8160</v>
      </c>
      <c r="G82" s="421">
        <f t="shared" si="25"/>
        <v>8160</v>
      </c>
      <c r="H82" s="421"/>
      <c r="I82" s="419"/>
      <c r="J82" s="419"/>
      <c r="K82" s="419"/>
      <c r="L82" s="421">
        <f t="shared" si="26"/>
        <v>8160</v>
      </c>
      <c r="M82" s="419"/>
      <c r="N82" s="419"/>
      <c r="O82" s="419"/>
      <c r="P82" s="366">
        <f>'Z 2 '!D542</f>
        <v>8160</v>
      </c>
    </row>
    <row r="83" spans="1:16" s="14" customFormat="1" ht="12.75">
      <c r="A83" s="815"/>
      <c r="B83" s="510" t="s">
        <v>844</v>
      </c>
      <c r="C83" s="55"/>
      <c r="D83" s="421">
        <f t="shared" si="23"/>
        <v>48868</v>
      </c>
      <c r="E83" s="421"/>
      <c r="F83" s="421">
        <v>48868</v>
      </c>
      <c r="G83" s="421"/>
      <c r="H83" s="421"/>
      <c r="I83" s="419"/>
      <c r="J83" s="419"/>
      <c r="K83" s="419"/>
      <c r="L83" s="421"/>
      <c r="M83" s="419"/>
      <c r="N83" s="419"/>
      <c r="O83" s="419"/>
      <c r="P83" s="366"/>
    </row>
    <row r="84" spans="1:16" s="14" customFormat="1" ht="12.75">
      <c r="A84" s="815"/>
      <c r="B84" s="510" t="s">
        <v>931</v>
      </c>
      <c r="C84" s="55"/>
      <c r="D84" s="421">
        <f t="shared" si="23"/>
        <v>51652</v>
      </c>
      <c r="E84" s="421"/>
      <c r="F84" s="421">
        <v>51652</v>
      </c>
      <c r="G84" s="421"/>
      <c r="H84" s="421"/>
      <c r="I84" s="419"/>
      <c r="J84" s="419"/>
      <c r="K84" s="419"/>
      <c r="L84" s="421"/>
      <c r="M84" s="419"/>
      <c r="N84" s="419"/>
      <c r="O84" s="419"/>
      <c r="P84" s="366"/>
    </row>
    <row r="85" spans="1:16" s="14" customFormat="1" ht="12.75">
      <c r="A85" s="815"/>
      <c r="B85" s="8" t="s">
        <v>932</v>
      </c>
      <c r="C85" s="55"/>
      <c r="D85" s="421">
        <f t="shared" si="23"/>
        <v>51888</v>
      </c>
      <c r="E85" s="421"/>
      <c r="F85" s="421">
        <v>51888</v>
      </c>
      <c r="G85" s="421"/>
      <c r="H85" s="421"/>
      <c r="I85" s="419"/>
      <c r="J85" s="419"/>
      <c r="K85" s="419"/>
      <c r="L85" s="421"/>
      <c r="M85" s="419"/>
      <c r="N85" s="419"/>
      <c r="O85" s="419"/>
      <c r="P85" s="366"/>
    </row>
    <row r="86" spans="1:16" s="14" customFormat="1" ht="12.75">
      <c r="A86" s="815"/>
      <c r="B86" s="8" t="s">
        <v>933</v>
      </c>
      <c r="C86" s="55"/>
      <c r="D86" s="421">
        <f t="shared" si="23"/>
        <v>49439</v>
      </c>
      <c r="E86" s="421"/>
      <c r="F86" s="421">
        <v>49439</v>
      </c>
      <c r="G86" s="421"/>
      <c r="H86" s="421"/>
      <c r="I86" s="419"/>
      <c r="J86" s="419"/>
      <c r="K86" s="419"/>
      <c r="L86" s="421"/>
      <c r="M86" s="419"/>
      <c r="N86" s="419"/>
      <c r="O86" s="419"/>
      <c r="P86" s="366"/>
    </row>
    <row r="87" spans="1:16" s="14" customFormat="1" ht="12.75">
      <c r="A87" s="814" t="s">
        <v>935</v>
      </c>
      <c r="B87" s="840" t="s">
        <v>936</v>
      </c>
      <c r="C87" s="841"/>
      <c r="D87" s="841"/>
      <c r="E87" s="841"/>
      <c r="F87" s="841"/>
      <c r="G87" s="841"/>
      <c r="H87" s="841"/>
      <c r="I87" s="841"/>
      <c r="J87" s="841"/>
      <c r="K87" s="841"/>
      <c r="L87" s="841"/>
      <c r="M87" s="841"/>
      <c r="N87" s="841"/>
      <c r="O87" s="841"/>
      <c r="P87" s="842"/>
    </row>
    <row r="88" spans="1:16" s="14" customFormat="1" ht="12.75">
      <c r="A88" s="815"/>
      <c r="B88" s="819" t="s">
        <v>937</v>
      </c>
      <c r="C88" s="820"/>
      <c r="D88" s="820"/>
      <c r="E88" s="820"/>
      <c r="F88" s="820"/>
      <c r="G88" s="820"/>
      <c r="H88" s="820"/>
      <c r="I88" s="820"/>
      <c r="J88" s="820"/>
      <c r="K88" s="820"/>
      <c r="L88" s="820"/>
      <c r="M88" s="820"/>
      <c r="N88" s="820"/>
      <c r="O88" s="820"/>
      <c r="P88" s="821"/>
    </row>
    <row r="89" spans="1:16" s="14" customFormat="1" ht="12.75">
      <c r="A89" s="815"/>
      <c r="B89" s="819" t="s">
        <v>938</v>
      </c>
      <c r="C89" s="820"/>
      <c r="D89" s="820"/>
      <c r="E89" s="820"/>
      <c r="F89" s="820"/>
      <c r="G89" s="820"/>
      <c r="H89" s="820"/>
      <c r="I89" s="820"/>
      <c r="J89" s="820"/>
      <c r="K89" s="820"/>
      <c r="L89" s="820"/>
      <c r="M89" s="820"/>
      <c r="N89" s="820"/>
      <c r="O89" s="820"/>
      <c r="P89" s="821"/>
    </row>
    <row r="90" spans="1:16" s="14" customFormat="1" ht="12.75">
      <c r="A90" s="815"/>
      <c r="B90" s="79" t="s">
        <v>585</v>
      </c>
      <c r="C90" s="509" t="s">
        <v>939</v>
      </c>
      <c r="D90" s="236">
        <f>D91+D92</f>
        <v>242371</v>
      </c>
      <c r="E90" s="236">
        <f aca="true" t="shared" si="27" ref="E90:P90">E91+E92</f>
        <v>36357</v>
      </c>
      <c r="F90" s="236">
        <f t="shared" si="27"/>
        <v>206014</v>
      </c>
      <c r="G90" s="236">
        <f t="shared" si="27"/>
        <v>137966</v>
      </c>
      <c r="H90" s="236">
        <f t="shared" si="27"/>
        <v>20696</v>
      </c>
      <c r="I90" s="236">
        <f t="shared" si="27"/>
        <v>0</v>
      </c>
      <c r="J90" s="236">
        <f t="shared" si="27"/>
        <v>0</v>
      </c>
      <c r="K90" s="236">
        <f t="shared" si="27"/>
        <v>20696</v>
      </c>
      <c r="L90" s="236">
        <f t="shared" si="27"/>
        <v>117270</v>
      </c>
      <c r="M90" s="236">
        <f t="shared" si="27"/>
        <v>0</v>
      </c>
      <c r="N90" s="236">
        <f t="shared" si="27"/>
        <v>0</v>
      </c>
      <c r="O90" s="236">
        <f t="shared" si="27"/>
        <v>0</v>
      </c>
      <c r="P90" s="418">
        <f t="shared" si="27"/>
        <v>117270</v>
      </c>
    </row>
    <row r="91" spans="1:16" s="14" customFormat="1" ht="12.75">
      <c r="A91" s="815"/>
      <c r="B91" s="8" t="s">
        <v>303</v>
      </c>
      <c r="C91" s="55"/>
      <c r="D91" s="421">
        <f>E91+F91</f>
        <v>104405</v>
      </c>
      <c r="E91" s="421">
        <v>15661</v>
      </c>
      <c r="F91" s="421">
        <v>88744</v>
      </c>
      <c r="G91" s="421"/>
      <c r="H91" s="421"/>
      <c r="I91" s="419"/>
      <c r="J91" s="419"/>
      <c r="K91" s="419"/>
      <c r="L91" s="421"/>
      <c r="M91" s="419"/>
      <c r="N91" s="419"/>
      <c r="O91" s="419"/>
      <c r="P91" s="366"/>
    </row>
    <row r="92" spans="1:16" s="14" customFormat="1" ht="12.75">
      <c r="A92" s="815"/>
      <c r="B92" s="8" t="s">
        <v>294</v>
      </c>
      <c r="C92" s="55"/>
      <c r="D92" s="421">
        <f>E92+F92</f>
        <v>137966</v>
      </c>
      <c r="E92" s="421">
        <f>H92</f>
        <v>20696</v>
      </c>
      <c r="F92" s="421">
        <f>L92</f>
        <v>117270</v>
      </c>
      <c r="G92" s="421">
        <f>H92+L92</f>
        <v>137966</v>
      </c>
      <c r="H92" s="421">
        <f>K92</f>
        <v>20696</v>
      </c>
      <c r="I92" s="419"/>
      <c r="J92" s="419"/>
      <c r="K92" s="419">
        <f>SUM(K93:K106)</f>
        <v>20696</v>
      </c>
      <c r="L92" s="421">
        <f>P92</f>
        <v>117270</v>
      </c>
      <c r="M92" s="419"/>
      <c r="N92" s="419"/>
      <c r="O92" s="419"/>
      <c r="P92" s="366">
        <f>SUM(P93:P106)</f>
        <v>117270</v>
      </c>
    </row>
    <row r="93" spans="1:16" s="14" customFormat="1" ht="12.75">
      <c r="A93" s="815"/>
      <c r="B93" s="55" t="s">
        <v>448</v>
      </c>
      <c r="C93" s="55" t="s">
        <v>929</v>
      </c>
      <c r="D93" s="421">
        <f aca="true" t="shared" si="28" ref="D93:D106">E93+F93</f>
        <v>9950</v>
      </c>
      <c r="E93" s="421">
        <f aca="true" t="shared" si="29" ref="E93:E106">H93</f>
        <v>0</v>
      </c>
      <c r="F93" s="421">
        <f aca="true" t="shared" si="30" ref="F93:F106">L93</f>
        <v>9950</v>
      </c>
      <c r="G93" s="421">
        <f aca="true" t="shared" si="31" ref="G93:G106">H93+L93</f>
        <v>9950</v>
      </c>
      <c r="H93" s="421">
        <f aca="true" t="shared" si="32" ref="H93:H106">K93</f>
        <v>0</v>
      </c>
      <c r="I93" s="419"/>
      <c r="J93" s="419"/>
      <c r="K93" s="419"/>
      <c r="L93" s="421">
        <f aca="true" t="shared" si="33" ref="L93:L106">P93</f>
        <v>9950</v>
      </c>
      <c r="M93" s="419"/>
      <c r="N93" s="419"/>
      <c r="O93" s="419"/>
      <c r="P93" s="366">
        <v>9950</v>
      </c>
    </row>
    <row r="94" spans="1:16" s="14" customFormat="1" ht="12.75">
      <c r="A94" s="815"/>
      <c r="B94" s="55" t="s">
        <v>448</v>
      </c>
      <c r="C94" s="55" t="s">
        <v>940</v>
      </c>
      <c r="D94" s="421">
        <f t="shared" si="28"/>
        <v>1756</v>
      </c>
      <c r="E94" s="421">
        <f t="shared" si="29"/>
        <v>1756</v>
      </c>
      <c r="F94" s="421">
        <f t="shared" si="30"/>
        <v>0</v>
      </c>
      <c r="G94" s="421">
        <f t="shared" si="31"/>
        <v>1756</v>
      </c>
      <c r="H94" s="421">
        <f t="shared" si="32"/>
        <v>1756</v>
      </c>
      <c r="I94" s="419"/>
      <c r="J94" s="419"/>
      <c r="K94" s="419">
        <v>1756</v>
      </c>
      <c r="L94" s="421">
        <f t="shared" si="33"/>
        <v>0</v>
      </c>
      <c r="M94" s="419"/>
      <c r="N94" s="419"/>
      <c r="O94" s="419"/>
      <c r="P94" s="366"/>
    </row>
    <row r="95" spans="1:16" s="14" customFormat="1" ht="12.75">
      <c r="A95" s="815"/>
      <c r="B95" s="54" t="s">
        <v>218</v>
      </c>
      <c r="C95" s="55" t="s">
        <v>916</v>
      </c>
      <c r="D95" s="421">
        <f t="shared" si="28"/>
        <v>5167</v>
      </c>
      <c r="E95" s="421">
        <f t="shared" si="29"/>
        <v>0</v>
      </c>
      <c r="F95" s="421">
        <f t="shared" si="30"/>
        <v>5167</v>
      </c>
      <c r="G95" s="421">
        <f t="shared" si="31"/>
        <v>5167</v>
      </c>
      <c r="H95" s="421">
        <f t="shared" si="32"/>
        <v>0</v>
      </c>
      <c r="I95" s="419"/>
      <c r="J95" s="419"/>
      <c r="K95" s="419"/>
      <c r="L95" s="421">
        <f t="shared" si="33"/>
        <v>5167</v>
      </c>
      <c r="M95" s="419"/>
      <c r="N95" s="419"/>
      <c r="O95" s="419"/>
      <c r="P95" s="366">
        <v>5167</v>
      </c>
    </row>
    <row r="96" spans="1:16" s="14" customFormat="1" ht="12.75">
      <c r="A96" s="815"/>
      <c r="B96" s="54" t="s">
        <v>218</v>
      </c>
      <c r="C96" s="55" t="s">
        <v>941</v>
      </c>
      <c r="D96" s="421">
        <f t="shared" si="28"/>
        <v>912</v>
      </c>
      <c r="E96" s="421">
        <f t="shared" si="29"/>
        <v>912</v>
      </c>
      <c r="F96" s="421">
        <f t="shared" si="30"/>
        <v>0</v>
      </c>
      <c r="G96" s="421">
        <f t="shared" si="31"/>
        <v>912</v>
      </c>
      <c r="H96" s="421">
        <f t="shared" si="32"/>
        <v>912</v>
      </c>
      <c r="I96" s="419"/>
      <c r="J96" s="419"/>
      <c r="K96" s="419">
        <v>912</v>
      </c>
      <c r="L96" s="421">
        <f t="shared" si="33"/>
        <v>0</v>
      </c>
      <c r="M96" s="419"/>
      <c r="N96" s="419"/>
      <c r="O96" s="419"/>
      <c r="P96" s="366"/>
    </row>
    <row r="97" spans="1:16" s="14" customFormat="1" ht="12.75">
      <c r="A97" s="815"/>
      <c r="B97" s="54" t="s">
        <v>158</v>
      </c>
      <c r="C97" s="55" t="s">
        <v>917</v>
      </c>
      <c r="D97" s="421">
        <f t="shared" si="28"/>
        <v>820</v>
      </c>
      <c r="E97" s="421">
        <f t="shared" si="29"/>
        <v>0</v>
      </c>
      <c r="F97" s="421">
        <f t="shared" si="30"/>
        <v>820</v>
      </c>
      <c r="G97" s="421">
        <f t="shared" si="31"/>
        <v>820</v>
      </c>
      <c r="H97" s="421">
        <f t="shared" si="32"/>
        <v>0</v>
      </c>
      <c r="I97" s="419"/>
      <c r="J97" s="419"/>
      <c r="K97" s="419"/>
      <c r="L97" s="421">
        <f t="shared" si="33"/>
        <v>820</v>
      </c>
      <c r="M97" s="419"/>
      <c r="N97" s="419"/>
      <c r="O97" s="419"/>
      <c r="P97" s="366">
        <v>820</v>
      </c>
    </row>
    <row r="98" spans="1:16" s="14" customFormat="1" ht="12.75">
      <c r="A98" s="815"/>
      <c r="B98" s="54" t="s">
        <v>158</v>
      </c>
      <c r="C98" s="55" t="s">
        <v>942</v>
      </c>
      <c r="D98" s="421">
        <f t="shared" si="28"/>
        <v>145</v>
      </c>
      <c r="E98" s="421">
        <f t="shared" si="29"/>
        <v>145</v>
      </c>
      <c r="F98" s="421">
        <f t="shared" si="30"/>
        <v>0</v>
      </c>
      <c r="G98" s="421">
        <f t="shared" si="31"/>
        <v>145</v>
      </c>
      <c r="H98" s="421">
        <f t="shared" si="32"/>
        <v>145</v>
      </c>
      <c r="I98" s="419"/>
      <c r="J98" s="419"/>
      <c r="K98" s="419">
        <v>145</v>
      </c>
      <c r="L98" s="421">
        <f t="shared" si="33"/>
        <v>0</v>
      </c>
      <c r="M98" s="419"/>
      <c r="N98" s="419"/>
      <c r="O98" s="419"/>
      <c r="P98" s="366"/>
    </row>
    <row r="99" spans="1:16" s="14" customFormat="1" ht="12.75">
      <c r="A99" s="815"/>
      <c r="B99" s="54" t="s">
        <v>448</v>
      </c>
      <c r="C99" s="55" t="s">
        <v>918</v>
      </c>
      <c r="D99" s="421">
        <f t="shared" si="28"/>
        <v>76798</v>
      </c>
      <c r="E99" s="421">
        <f t="shared" si="29"/>
        <v>0</v>
      </c>
      <c r="F99" s="421">
        <f t="shared" si="30"/>
        <v>76798</v>
      </c>
      <c r="G99" s="421">
        <f t="shared" si="31"/>
        <v>76798</v>
      </c>
      <c r="H99" s="421">
        <f t="shared" si="32"/>
        <v>0</v>
      </c>
      <c r="I99" s="419"/>
      <c r="J99" s="419"/>
      <c r="K99" s="419"/>
      <c r="L99" s="421">
        <f t="shared" si="33"/>
        <v>76798</v>
      </c>
      <c r="M99" s="419"/>
      <c r="N99" s="419"/>
      <c r="O99" s="419"/>
      <c r="P99" s="366">
        <v>76798</v>
      </c>
    </row>
    <row r="100" spans="1:16" s="14" customFormat="1" ht="12.75">
      <c r="A100" s="815"/>
      <c r="B100" s="54" t="s">
        <v>448</v>
      </c>
      <c r="C100" s="55" t="s">
        <v>943</v>
      </c>
      <c r="D100" s="421">
        <f t="shared" si="28"/>
        <v>13553</v>
      </c>
      <c r="E100" s="421">
        <f t="shared" si="29"/>
        <v>13553</v>
      </c>
      <c r="F100" s="421">
        <f t="shared" si="30"/>
        <v>0</v>
      </c>
      <c r="G100" s="421">
        <f t="shared" si="31"/>
        <v>13553</v>
      </c>
      <c r="H100" s="421">
        <f t="shared" si="32"/>
        <v>13553</v>
      </c>
      <c r="I100" s="419"/>
      <c r="J100" s="419"/>
      <c r="K100" s="419">
        <v>13553</v>
      </c>
      <c r="L100" s="421">
        <f t="shared" si="33"/>
        <v>0</v>
      </c>
      <c r="M100" s="419"/>
      <c r="N100" s="419"/>
      <c r="O100" s="419"/>
      <c r="P100" s="366"/>
    </row>
    <row r="101" spans="1:16" s="14" customFormat="1" ht="12.75">
      <c r="A101" s="815"/>
      <c r="B101" s="54" t="s">
        <v>160</v>
      </c>
      <c r="C101" s="55" t="s">
        <v>919</v>
      </c>
      <c r="D101" s="421">
        <f t="shared" si="28"/>
        <v>5525</v>
      </c>
      <c r="E101" s="421">
        <f t="shared" si="29"/>
        <v>0</v>
      </c>
      <c r="F101" s="421">
        <f t="shared" si="30"/>
        <v>5525</v>
      </c>
      <c r="G101" s="421">
        <f t="shared" si="31"/>
        <v>5525</v>
      </c>
      <c r="H101" s="421">
        <f t="shared" si="32"/>
        <v>0</v>
      </c>
      <c r="I101" s="419"/>
      <c r="J101" s="419"/>
      <c r="K101" s="419"/>
      <c r="L101" s="421">
        <f t="shared" si="33"/>
        <v>5525</v>
      </c>
      <c r="M101" s="419"/>
      <c r="N101" s="419"/>
      <c r="O101" s="419"/>
      <c r="P101" s="366">
        <v>5525</v>
      </c>
    </row>
    <row r="102" spans="1:16" s="14" customFormat="1" ht="12.75">
      <c r="A102" s="815"/>
      <c r="B102" s="54" t="s">
        <v>160</v>
      </c>
      <c r="C102" s="55" t="s">
        <v>944</v>
      </c>
      <c r="D102" s="421">
        <f t="shared" si="28"/>
        <v>975</v>
      </c>
      <c r="E102" s="421">
        <f t="shared" si="29"/>
        <v>975</v>
      </c>
      <c r="F102" s="421">
        <f t="shared" si="30"/>
        <v>0</v>
      </c>
      <c r="G102" s="421">
        <f t="shared" si="31"/>
        <v>975</v>
      </c>
      <c r="H102" s="421">
        <f t="shared" si="32"/>
        <v>975</v>
      </c>
      <c r="I102" s="419"/>
      <c r="J102" s="419"/>
      <c r="K102" s="419">
        <v>975</v>
      </c>
      <c r="L102" s="421">
        <f t="shared" si="33"/>
        <v>0</v>
      </c>
      <c r="M102" s="419"/>
      <c r="N102" s="419"/>
      <c r="O102" s="419"/>
      <c r="P102" s="366"/>
    </row>
    <row r="103" spans="1:16" s="14" customFormat="1" ht="12.75">
      <c r="A103" s="815"/>
      <c r="B103" s="56" t="s">
        <v>240</v>
      </c>
      <c r="C103" s="55" t="s">
        <v>921</v>
      </c>
      <c r="D103" s="421">
        <f t="shared" si="28"/>
        <v>18551</v>
      </c>
      <c r="E103" s="421">
        <f t="shared" si="29"/>
        <v>0</v>
      </c>
      <c r="F103" s="421">
        <f t="shared" si="30"/>
        <v>18551</v>
      </c>
      <c r="G103" s="421">
        <f t="shared" si="31"/>
        <v>18551</v>
      </c>
      <c r="H103" s="421">
        <f t="shared" si="32"/>
        <v>0</v>
      </c>
      <c r="I103" s="419"/>
      <c r="J103" s="419"/>
      <c r="K103" s="419"/>
      <c r="L103" s="421">
        <f t="shared" si="33"/>
        <v>18551</v>
      </c>
      <c r="M103" s="419"/>
      <c r="N103" s="419"/>
      <c r="O103" s="419"/>
      <c r="P103" s="366">
        <v>18551</v>
      </c>
    </row>
    <row r="104" spans="1:16" s="14" customFormat="1" ht="12.75">
      <c r="A104" s="815"/>
      <c r="B104" s="56" t="s">
        <v>240</v>
      </c>
      <c r="C104" s="55" t="s">
        <v>945</v>
      </c>
      <c r="D104" s="421">
        <f t="shared" si="28"/>
        <v>3274</v>
      </c>
      <c r="E104" s="421">
        <f t="shared" si="29"/>
        <v>3274</v>
      </c>
      <c r="F104" s="421">
        <f t="shared" si="30"/>
        <v>0</v>
      </c>
      <c r="G104" s="421">
        <f t="shared" si="31"/>
        <v>3274</v>
      </c>
      <c r="H104" s="421">
        <f t="shared" si="32"/>
        <v>3274</v>
      </c>
      <c r="I104" s="419"/>
      <c r="J104" s="419"/>
      <c r="K104" s="419">
        <v>3274</v>
      </c>
      <c r="L104" s="421">
        <f t="shared" si="33"/>
        <v>0</v>
      </c>
      <c r="M104" s="419"/>
      <c r="N104" s="419"/>
      <c r="O104" s="419"/>
      <c r="P104" s="366"/>
    </row>
    <row r="105" spans="1:16" s="14" customFormat="1" ht="12.75">
      <c r="A105" s="815"/>
      <c r="B105" s="54" t="s">
        <v>399</v>
      </c>
      <c r="C105" s="55" t="s">
        <v>922</v>
      </c>
      <c r="D105" s="421">
        <f t="shared" si="28"/>
        <v>459</v>
      </c>
      <c r="E105" s="421">
        <f t="shared" si="29"/>
        <v>0</v>
      </c>
      <c r="F105" s="421">
        <f t="shared" si="30"/>
        <v>459</v>
      </c>
      <c r="G105" s="421">
        <f t="shared" si="31"/>
        <v>459</v>
      </c>
      <c r="H105" s="421">
        <f t="shared" si="32"/>
        <v>0</v>
      </c>
      <c r="I105" s="419"/>
      <c r="J105" s="419"/>
      <c r="K105" s="419"/>
      <c r="L105" s="421">
        <f t="shared" si="33"/>
        <v>459</v>
      </c>
      <c r="M105" s="419"/>
      <c r="N105" s="419"/>
      <c r="O105" s="419"/>
      <c r="P105" s="366">
        <v>459</v>
      </c>
    </row>
    <row r="106" spans="1:16" s="14" customFormat="1" ht="12.75">
      <c r="A106" s="823"/>
      <c r="B106" s="54" t="s">
        <v>399</v>
      </c>
      <c r="C106" s="55" t="s">
        <v>946</v>
      </c>
      <c r="D106" s="421">
        <f t="shared" si="28"/>
        <v>81</v>
      </c>
      <c r="E106" s="421">
        <f t="shared" si="29"/>
        <v>81</v>
      </c>
      <c r="F106" s="421">
        <f t="shared" si="30"/>
        <v>0</v>
      </c>
      <c r="G106" s="421">
        <f t="shared" si="31"/>
        <v>81</v>
      </c>
      <c r="H106" s="421">
        <f t="shared" si="32"/>
        <v>81</v>
      </c>
      <c r="I106" s="419"/>
      <c r="J106" s="419"/>
      <c r="K106" s="419">
        <v>81</v>
      </c>
      <c r="L106" s="421">
        <f t="shared" si="33"/>
        <v>0</v>
      </c>
      <c r="M106" s="419"/>
      <c r="N106" s="419"/>
      <c r="O106" s="419"/>
      <c r="P106" s="366"/>
    </row>
    <row r="107" spans="1:16" s="14" customFormat="1" ht="12.75">
      <c r="A107" s="814" t="s">
        <v>947</v>
      </c>
      <c r="B107" s="840" t="s">
        <v>948</v>
      </c>
      <c r="C107" s="841"/>
      <c r="D107" s="841"/>
      <c r="E107" s="841"/>
      <c r="F107" s="841"/>
      <c r="G107" s="841"/>
      <c r="H107" s="841"/>
      <c r="I107" s="841"/>
      <c r="J107" s="841"/>
      <c r="K107" s="841"/>
      <c r="L107" s="841"/>
      <c r="M107" s="841"/>
      <c r="N107" s="841"/>
      <c r="O107" s="841"/>
      <c r="P107" s="842"/>
    </row>
    <row r="108" spans="1:16" s="14" customFormat="1" ht="12.75">
      <c r="A108" s="815"/>
      <c r="B108" s="819" t="s">
        <v>17</v>
      </c>
      <c r="C108" s="820"/>
      <c r="D108" s="820"/>
      <c r="E108" s="820"/>
      <c r="F108" s="820"/>
      <c r="G108" s="820"/>
      <c r="H108" s="820"/>
      <c r="I108" s="820"/>
      <c r="J108" s="820"/>
      <c r="K108" s="820"/>
      <c r="L108" s="820"/>
      <c r="M108" s="820"/>
      <c r="N108" s="820"/>
      <c r="O108" s="820"/>
      <c r="P108" s="821"/>
    </row>
    <row r="109" spans="1:16" s="14" customFormat="1" ht="12.75">
      <c r="A109" s="815"/>
      <c r="B109" s="819" t="s">
        <v>18</v>
      </c>
      <c r="C109" s="820"/>
      <c r="D109" s="820"/>
      <c r="E109" s="820"/>
      <c r="F109" s="820"/>
      <c r="G109" s="820"/>
      <c r="H109" s="820"/>
      <c r="I109" s="820"/>
      <c r="J109" s="820"/>
      <c r="K109" s="820"/>
      <c r="L109" s="820"/>
      <c r="M109" s="820"/>
      <c r="N109" s="820"/>
      <c r="O109" s="820"/>
      <c r="P109" s="821"/>
    </row>
    <row r="110" spans="1:16" s="14" customFormat="1" ht="12.75">
      <c r="A110" s="815"/>
      <c r="B110" s="819" t="s">
        <v>26</v>
      </c>
      <c r="C110" s="820"/>
      <c r="D110" s="820"/>
      <c r="E110" s="820"/>
      <c r="F110" s="820"/>
      <c r="G110" s="820"/>
      <c r="H110" s="820"/>
      <c r="I110" s="820"/>
      <c r="J110" s="820"/>
      <c r="K110" s="820"/>
      <c r="L110" s="820"/>
      <c r="M110" s="820"/>
      <c r="N110" s="820"/>
      <c r="O110" s="820"/>
      <c r="P110" s="821"/>
    </row>
    <row r="111" spans="1:16" s="14" customFormat="1" ht="12.75">
      <c r="A111" s="815"/>
      <c r="B111" s="79" t="s">
        <v>585</v>
      </c>
      <c r="C111" s="509" t="s">
        <v>939</v>
      </c>
      <c r="D111" s="236">
        <f>D112+D113</f>
        <v>338785</v>
      </c>
      <c r="E111" s="236">
        <f aca="true" t="shared" si="34" ref="E111:P111">E112+E113</f>
        <v>50824</v>
      </c>
      <c r="F111" s="236">
        <f t="shared" si="34"/>
        <v>287961</v>
      </c>
      <c r="G111" s="236">
        <f t="shared" si="34"/>
        <v>287885</v>
      </c>
      <c r="H111" s="236">
        <f t="shared" si="34"/>
        <v>43187</v>
      </c>
      <c r="I111" s="236">
        <f t="shared" si="34"/>
        <v>0</v>
      </c>
      <c r="J111" s="236">
        <f t="shared" si="34"/>
        <v>0</v>
      </c>
      <c r="K111" s="236">
        <f t="shared" si="34"/>
        <v>43187</v>
      </c>
      <c r="L111" s="236">
        <f t="shared" si="34"/>
        <v>244698</v>
      </c>
      <c r="M111" s="236">
        <f t="shared" si="34"/>
        <v>0</v>
      </c>
      <c r="N111" s="236">
        <f t="shared" si="34"/>
        <v>0</v>
      </c>
      <c r="O111" s="236">
        <f t="shared" si="34"/>
        <v>0</v>
      </c>
      <c r="P111" s="418">
        <f t="shared" si="34"/>
        <v>244698</v>
      </c>
    </row>
    <row r="112" spans="1:16" s="14" customFormat="1" ht="12.75">
      <c r="A112" s="815"/>
      <c r="B112" s="8" t="s">
        <v>303</v>
      </c>
      <c r="C112" s="55"/>
      <c r="D112" s="421">
        <f>E112+F112</f>
        <v>50900</v>
      </c>
      <c r="E112" s="421">
        <v>7637</v>
      </c>
      <c r="F112" s="421">
        <v>43263</v>
      </c>
      <c r="G112" s="421"/>
      <c r="H112" s="421"/>
      <c r="I112" s="419"/>
      <c r="J112" s="419"/>
      <c r="K112" s="419"/>
      <c r="L112" s="421"/>
      <c r="M112" s="419"/>
      <c r="N112" s="419"/>
      <c r="O112" s="419"/>
      <c r="P112" s="366"/>
    </row>
    <row r="113" spans="1:16" s="14" customFormat="1" ht="12.75">
      <c r="A113" s="815"/>
      <c r="B113" s="8" t="s">
        <v>294</v>
      </c>
      <c r="C113" s="55"/>
      <c r="D113" s="421">
        <f>E113+F113</f>
        <v>287885</v>
      </c>
      <c r="E113" s="421">
        <f>H113</f>
        <v>43187</v>
      </c>
      <c r="F113" s="421">
        <f>L113</f>
        <v>244698</v>
      </c>
      <c r="G113" s="421">
        <f>H113+L113</f>
        <v>287885</v>
      </c>
      <c r="H113" s="421">
        <f>K113</f>
        <v>43187</v>
      </c>
      <c r="I113" s="421">
        <f aca="true" t="shared" si="35" ref="I113:P113">SUM(I114:I135)</f>
        <v>0</v>
      </c>
      <c r="J113" s="421">
        <f t="shared" si="35"/>
        <v>0</v>
      </c>
      <c r="K113" s="421">
        <f t="shared" si="35"/>
        <v>43187</v>
      </c>
      <c r="L113" s="421">
        <f t="shared" si="35"/>
        <v>244698</v>
      </c>
      <c r="M113" s="421">
        <f t="shared" si="35"/>
        <v>0</v>
      </c>
      <c r="N113" s="421">
        <f t="shared" si="35"/>
        <v>0</v>
      </c>
      <c r="O113" s="421">
        <f t="shared" si="35"/>
        <v>0</v>
      </c>
      <c r="P113" s="422">
        <f t="shared" si="35"/>
        <v>244698</v>
      </c>
    </row>
    <row r="114" spans="1:16" s="14" customFormat="1" ht="12.75">
      <c r="A114" s="815"/>
      <c r="B114" s="55" t="s">
        <v>448</v>
      </c>
      <c r="C114" s="55" t="s">
        <v>929</v>
      </c>
      <c r="D114" s="421">
        <f aca="true" t="shared" si="36" ref="D114:D135">E114+F114</f>
        <v>15028</v>
      </c>
      <c r="E114" s="421">
        <f aca="true" t="shared" si="37" ref="E114:E135">H114</f>
        <v>0</v>
      </c>
      <c r="F114" s="421">
        <f aca="true" t="shared" si="38" ref="F114:F135">L114</f>
        <v>15028</v>
      </c>
      <c r="G114" s="421">
        <f aca="true" t="shared" si="39" ref="G114:G135">H114+L114</f>
        <v>15028</v>
      </c>
      <c r="H114" s="421">
        <f aca="true" t="shared" si="40" ref="H114:H135">K114</f>
        <v>0</v>
      </c>
      <c r="I114" s="419"/>
      <c r="J114" s="419"/>
      <c r="K114" s="419"/>
      <c r="L114" s="421">
        <f>P114</f>
        <v>15028</v>
      </c>
      <c r="M114" s="419"/>
      <c r="N114" s="419"/>
      <c r="O114" s="419"/>
      <c r="P114" s="366">
        <v>15028</v>
      </c>
    </row>
    <row r="115" spans="1:16" s="14" customFormat="1" ht="12.75">
      <c r="A115" s="815"/>
      <c r="B115" s="55" t="s">
        <v>448</v>
      </c>
      <c r="C115" s="55" t="s">
        <v>940</v>
      </c>
      <c r="D115" s="421">
        <f t="shared" si="36"/>
        <v>2652</v>
      </c>
      <c r="E115" s="421">
        <f t="shared" si="37"/>
        <v>2652</v>
      </c>
      <c r="F115" s="421">
        <f t="shared" si="38"/>
        <v>0</v>
      </c>
      <c r="G115" s="421">
        <f t="shared" si="39"/>
        <v>2652</v>
      </c>
      <c r="H115" s="421">
        <f t="shared" si="40"/>
        <v>2652</v>
      </c>
      <c r="I115" s="419"/>
      <c r="J115" s="419"/>
      <c r="K115" s="419">
        <v>2652</v>
      </c>
      <c r="L115" s="421">
        <f aca="true" t="shared" si="41" ref="L115:L135">P115</f>
        <v>0</v>
      </c>
      <c r="M115" s="419"/>
      <c r="N115" s="419"/>
      <c r="O115" s="419"/>
      <c r="P115" s="366"/>
    </row>
    <row r="116" spans="1:16" s="14" customFormat="1" ht="12.75">
      <c r="A116" s="815"/>
      <c r="B116" s="54" t="s">
        <v>218</v>
      </c>
      <c r="C116" s="55" t="s">
        <v>916</v>
      </c>
      <c r="D116" s="421">
        <f t="shared" si="36"/>
        <v>10602</v>
      </c>
      <c r="E116" s="421">
        <f t="shared" si="37"/>
        <v>0</v>
      </c>
      <c r="F116" s="421">
        <f t="shared" si="38"/>
        <v>10602</v>
      </c>
      <c r="G116" s="421">
        <f t="shared" si="39"/>
        <v>10602</v>
      </c>
      <c r="H116" s="421">
        <f t="shared" si="40"/>
        <v>0</v>
      </c>
      <c r="I116" s="419"/>
      <c r="J116" s="419"/>
      <c r="K116" s="419"/>
      <c r="L116" s="421">
        <f t="shared" si="41"/>
        <v>10602</v>
      </c>
      <c r="M116" s="419"/>
      <c r="N116" s="419"/>
      <c r="O116" s="419"/>
      <c r="P116" s="366">
        <v>10602</v>
      </c>
    </row>
    <row r="117" spans="1:16" s="14" customFormat="1" ht="12.75">
      <c r="A117" s="815"/>
      <c r="B117" s="54" t="s">
        <v>218</v>
      </c>
      <c r="C117" s="55" t="s">
        <v>941</v>
      </c>
      <c r="D117" s="421">
        <f t="shared" si="36"/>
        <v>1875</v>
      </c>
      <c r="E117" s="421">
        <f t="shared" si="37"/>
        <v>1875</v>
      </c>
      <c r="F117" s="421">
        <f t="shared" si="38"/>
        <v>0</v>
      </c>
      <c r="G117" s="421">
        <f t="shared" si="39"/>
        <v>1875</v>
      </c>
      <c r="H117" s="421">
        <f t="shared" si="40"/>
        <v>1875</v>
      </c>
      <c r="I117" s="419"/>
      <c r="J117" s="419"/>
      <c r="K117" s="419">
        <v>1875</v>
      </c>
      <c r="L117" s="421">
        <f t="shared" si="41"/>
        <v>0</v>
      </c>
      <c r="M117" s="419"/>
      <c r="N117" s="419"/>
      <c r="O117" s="419"/>
      <c r="P117" s="366"/>
    </row>
    <row r="118" spans="1:16" s="14" customFormat="1" ht="12.75">
      <c r="A118" s="815"/>
      <c r="B118" s="54" t="s">
        <v>158</v>
      </c>
      <c r="C118" s="55" t="s">
        <v>917</v>
      </c>
      <c r="D118" s="421">
        <f t="shared" si="36"/>
        <v>1711</v>
      </c>
      <c r="E118" s="421">
        <f t="shared" si="37"/>
        <v>0</v>
      </c>
      <c r="F118" s="421">
        <f t="shared" si="38"/>
        <v>1711</v>
      </c>
      <c r="G118" s="421">
        <f t="shared" si="39"/>
        <v>1711</v>
      </c>
      <c r="H118" s="421">
        <f t="shared" si="40"/>
        <v>0</v>
      </c>
      <c r="I118" s="419"/>
      <c r="J118" s="419"/>
      <c r="K118" s="419"/>
      <c r="L118" s="421">
        <f t="shared" si="41"/>
        <v>1711</v>
      </c>
      <c r="M118" s="419"/>
      <c r="N118" s="419"/>
      <c r="O118" s="419"/>
      <c r="P118" s="366">
        <v>1711</v>
      </c>
    </row>
    <row r="119" spans="1:16" s="14" customFormat="1" ht="12.75">
      <c r="A119" s="815"/>
      <c r="B119" s="54" t="s">
        <v>158</v>
      </c>
      <c r="C119" s="55" t="s">
        <v>942</v>
      </c>
      <c r="D119" s="421">
        <f t="shared" si="36"/>
        <v>302</v>
      </c>
      <c r="E119" s="421">
        <f t="shared" si="37"/>
        <v>302</v>
      </c>
      <c r="F119" s="421">
        <f t="shared" si="38"/>
        <v>0</v>
      </c>
      <c r="G119" s="421">
        <f t="shared" si="39"/>
        <v>302</v>
      </c>
      <c r="H119" s="421">
        <f t="shared" si="40"/>
        <v>302</v>
      </c>
      <c r="I119" s="419"/>
      <c r="J119" s="419"/>
      <c r="K119" s="419">
        <v>302</v>
      </c>
      <c r="L119" s="421">
        <f t="shared" si="41"/>
        <v>0</v>
      </c>
      <c r="M119" s="419"/>
      <c r="N119" s="419"/>
      <c r="O119" s="419"/>
      <c r="P119" s="366"/>
    </row>
    <row r="120" spans="1:16" s="14" customFormat="1" ht="12.75">
      <c r="A120" s="815"/>
      <c r="B120" s="54" t="s">
        <v>448</v>
      </c>
      <c r="C120" s="55" t="s">
        <v>918</v>
      </c>
      <c r="D120" s="421">
        <f t="shared" si="36"/>
        <v>73975</v>
      </c>
      <c r="E120" s="421">
        <f t="shared" si="37"/>
        <v>0</v>
      </c>
      <c r="F120" s="421">
        <f t="shared" si="38"/>
        <v>73975</v>
      </c>
      <c r="G120" s="421">
        <f t="shared" si="39"/>
        <v>73975</v>
      </c>
      <c r="H120" s="421">
        <f t="shared" si="40"/>
        <v>0</v>
      </c>
      <c r="I120" s="419"/>
      <c r="J120" s="419"/>
      <c r="K120" s="419"/>
      <c r="L120" s="421">
        <f t="shared" si="41"/>
        <v>73975</v>
      </c>
      <c r="M120" s="419"/>
      <c r="N120" s="419"/>
      <c r="O120" s="419"/>
      <c r="P120" s="366">
        <v>73975</v>
      </c>
    </row>
    <row r="121" spans="1:16" s="14" customFormat="1" ht="12.75">
      <c r="A121" s="815"/>
      <c r="B121" s="54" t="s">
        <v>448</v>
      </c>
      <c r="C121" s="55" t="s">
        <v>943</v>
      </c>
      <c r="D121" s="421">
        <f t="shared" si="36"/>
        <v>13055</v>
      </c>
      <c r="E121" s="421">
        <f t="shared" si="37"/>
        <v>13055</v>
      </c>
      <c r="F121" s="421">
        <f t="shared" si="38"/>
        <v>0</v>
      </c>
      <c r="G121" s="421">
        <f t="shared" si="39"/>
        <v>13055</v>
      </c>
      <c r="H121" s="421">
        <f t="shared" si="40"/>
        <v>13055</v>
      </c>
      <c r="I121" s="419"/>
      <c r="J121" s="419"/>
      <c r="K121" s="419">
        <v>13055</v>
      </c>
      <c r="L121" s="421">
        <f t="shared" si="41"/>
        <v>0</v>
      </c>
      <c r="M121" s="419"/>
      <c r="N121" s="419"/>
      <c r="O121" s="419"/>
      <c r="P121" s="366"/>
    </row>
    <row r="122" spans="1:16" s="14" customFormat="1" ht="12.75">
      <c r="A122" s="815"/>
      <c r="B122" s="54" t="s">
        <v>160</v>
      </c>
      <c r="C122" s="55" t="s">
        <v>919</v>
      </c>
      <c r="D122" s="421">
        <f t="shared" si="36"/>
        <v>5168</v>
      </c>
      <c r="E122" s="421">
        <f t="shared" si="37"/>
        <v>0</v>
      </c>
      <c r="F122" s="421">
        <f t="shared" si="38"/>
        <v>5168</v>
      </c>
      <c r="G122" s="421">
        <f t="shared" si="39"/>
        <v>5168</v>
      </c>
      <c r="H122" s="421">
        <f t="shared" si="40"/>
        <v>0</v>
      </c>
      <c r="I122" s="419"/>
      <c r="J122" s="419"/>
      <c r="K122" s="419"/>
      <c r="L122" s="421">
        <f t="shared" si="41"/>
        <v>5168</v>
      </c>
      <c r="M122" s="419"/>
      <c r="N122" s="419"/>
      <c r="O122" s="419"/>
      <c r="P122" s="366">
        <v>5168</v>
      </c>
    </row>
    <row r="123" spans="1:16" s="14" customFormat="1" ht="12.75">
      <c r="A123" s="815"/>
      <c r="B123" s="54" t="s">
        <v>160</v>
      </c>
      <c r="C123" s="55" t="s">
        <v>944</v>
      </c>
      <c r="D123" s="421">
        <f t="shared" si="36"/>
        <v>912</v>
      </c>
      <c r="E123" s="421">
        <f t="shared" si="37"/>
        <v>912</v>
      </c>
      <c r="F123" s="421">
        <f t="shared" si="38"/>
        <v>0</v>
      </c>
      <c r="G123" s="421">
        <f t="shared" si="39"/>
        <v>912</v>
      </c>
      <c r="H123" s="421">
        <f t="shared" si="40"/>
        <v>912</v>
      </c>
      <c r="I123" s="419"/>
      <c r="J123" s="419"/>
      <c r="K123" s="419">
        <v>912</v>
      </c>
      <c r="L123" s="421">
        <f t="shared" si="41"/>
        <v>0</v>
      </c>
      <c r="M123" s="419"/>
      <c r="N123" s="419"/>
      <c r="O123" s="419"/>
      <c r="P123" s="366"/>
    </row>
    <row r="124" spans="1:16" s="14" customFormat="1" ht="12.75">
      <c r="A124" s="815"/>
      <c r="B124" s="56" t="s">
        <v>225</v>
      </c>
      <c r="C124" s="55" t="s">
        <v>20</v>
      </c>
      <c r="D124" s="421">
        <f t="shared" si="36"/>
        <v>3761</v>
      </c>
      <c r="E124" s="421">
        <f t="shared" si="37"/>
        <v>0</v>
      </c>
      <c r="F124" s="421">
        <f t="shared" si="38"/>
        <v>3761</v>
      </c>
      <c r="G124" s="421">
        <f t="shared" si="39"/>
        <v>3761</v>
      </c>
      <c r="H124" s="421">
        <f t="shared" si="40"/>
        <v>0</v>
      </c>
      <c r="I124" s="419"/>
      <c r="J124" s="419"/>
      <c r="K124" s="419"/>
      <c r="L124" s="421">
        <f t="shared" si="41"/>
        <v>3761</v>
      </c>
      <c r="M124" s="419"/>
      <c r="N124" s="419"/>
      <c r="O124" s="419"/>
      <c r="P124" s="366">
        <v>3761</v>
      </c>
    </row>
    <row r="125" spans="1:16" s="14" customFormat="1" ht="12.75">
      <c r="A125" s="815"/>
      <c r="B125" s="56" t="s">
        <v>225</v>
      </c>
      <c r="C125" s="55" t="s">
        <v>19</v>
      </c>
      <c r="D125" s="421">
        <f t="shared" si="36"/>
        <v>664</v>
      </c>
      <c r="E125" s="421">
        <f t="shared" si="37"/>
        <v>664</v>
      </c>
      <c r="F125" s="421">
        <f t="shared" si="38"/>
        <v>0</v>
      </c>
      <c r="G125" s="421">
        <f t="shared" si="39"/>
        <v>664</v>
      </c>
      <c r="H125" s="421">
        <f t="shared" si="40"/>
        <v>664</v>
      </c>
      <c r="I125" s="419"/>
      <c r="J125" s="419"/>
      <c r="K125" s="419">
        <v>664</v>
      </c>
      <c r="L125" s="421">
        <f t="shared" si="41"/>
        <v>0</v>
      </c>
      <c r="M125" s="419"/>
      <c r="N125" s="419"/>
      <c r="O125" s="419"/>
      <c r="P125" s="366"/>
    </row>
    <row r="126" spans="1:16" s="14" customFormat="1" ht="12.75">
      <c r="A126" s="815"/>
      <c r="B126" s="56" t="s">
        <v>240</v>
      </c>
      <c r="C126" s="55" t="s">
        <v>921</v>
      </c>
      <c r="D126" s="421">
        <f t="shared" si="36"/>
        <v>127313</v>
      </c>
      <c r="E126" s="421">
        <f t="shared" si="37"/>
        <v>0</v>
      </c>
      <c r="F126" s="421">
        <f t="shared" si="38"/>
        <v>127313</v>
      </c>
      <c r="G126" s="421">
        <f t="shared" si="39"/>
        <v>127313</v>
      </c>
      <c r="H126" s="421">
        <f t="shared" si="40"/>
        <v>0</v>
      </c>
      <c r="I126" s="419"/>
      <c r="J126" s="419"/>
      <c r="K126" s="419"/>
      <c r="L126" s="421">
        <f t="shared" si="41"/>
        <v>127313</v>
      </c>
      <c r="M126" s="419"/>
      <c r="N126" s="419"/>
      <c r="O126" s="419"/>
      <c r="P126" s="366">
        <v>127313</v>
      </c>
    </row>
    <row r="127" spans="1:16" s="14" customFormat="1" ht="12.75">
      <c r="A127" s="815"/>
      <c r="B127" s="56" t="s">
        <v>240</v>
      </c>
      <c r="C127" s="55" t="s">
        <v>945</v>
      </c>
      <c r="D127" s="421">
        <f t="shared" si="36"/>
        <v>22467</v>
      </c>
      <c r="E127" s="421">
        <f t="shared" si="37"/>
        <v>22467</v>
      </c>
      <c r="F127" s="421">
        <f t="shared" si="38"/>
        <v>0</v>
      </c>
      <c r="G127" s="421">
        <f t="shared" si="39"/>
        <v>22467</v>
      </c>
      <c r="H127" s="421">
        <f t="shared" si="40"/>
        <v>22467</v>
      </c>
      <c r="I127" s="419"/>
      <c r="J127" s="419"/>
      <c r="K127" s="419">
        <v>22467</v>
      </c>
      <c r="L127" s="421">
        <f t="shared" si="41"/>
        <v>0</v>
      </c>
      <c r="M127" s="419"/>
      <c r="N127" s="419"/>
      <c r="O127" s="419"/>
      <c r="P127" s="366"/>
    </row>
    <row r="128" spans="1:16" s="14" customFormat="1" ht="12.75">
      <c r="A128" s="815"/>
      <c r="B128" s="56" t="s">
        <v>397</v>
      </c>
      <c r="C128" s="55" t="s">
        <v>21</v>
      </c>
      <c r="D128" s="421">
        <f t="shared" si="36"/>
        <v>816</v>
      </c>
      <c r="E128" s="421">
        <f t="shared" si="37"/>
        <v>0</v>
      </c>
      <c r="F128" s="421">
        <f t="shared" si="38"/>
        <v>816</v>
      </c>
      <c r="G128" s="421">
        <f t="shared" si="39"/>
        <v>816</v>
      </c>
      <c r="H128" s="421">
        <f t="shared" si="40"/>
        <v>0</v>
      </c>
      <c r="I128" s="419"/>
      <c r="J128" s="419"/>
      <c r="K128" s="419"/>
      <c r="L128" s="421">
        <f t="shared" si="41"/>
        <v>816</v>
      </c>
      <c r="M128" s="419"/>
      <c r="N128" s="419"/>
      <c r="O128" s="419"/>
      <c r="P128" s="366">
        <v>816</v>
      </c>
    </row>
    <row r="129" spans="1:16" s="14" customFormat="1" ht="12.75">
      <c r="A129" s="815"/>
      <c r="B129" s="56" t="s">
        <v>397</v>
      </c>
      <c r="C129" s="55" t="s">
        <v>22</v>
      </c>
      <c r="D129" s="421">
        <f t="shared" si="36"/>
        <v>144</v>
      </c>
      <c r="E129" s="421">
        <f t="shared" si="37"/>
        <v>144</v>
      </c>
      <c r="F129" s="421">
        <f t="shared" si="38"/>
        <v>0</v>
      </c>
      <c r="G129" s="421">
        <f t="shared" si="39"/>
        <v>144</v>
      </c>
      <c r="H129" s="421">
        <f t="shared" si="40"/>
        <v>144</v>
      </c>
      <c r="I129" s="419"/>
      <c r="J129" s="419"/>
      <c r="K129" s="419">
        <v>144</v>
      </c>
      <c r="L129" s="421">
        <f t="shared" si="41"/>
        <v>0</v>
      </c>
      <c r="M129" s="419"/>
      <c r="N129" s="419"/>
      <c r="O129" s="419"/>
      <c r="P129" s="366"/>
    </row>
    <row r="130" spans="1:16" s="14" customFormat="1" ht="22.5">
      <c r="A130" s="815"/>
      <c r="B130" s="54" t="s">
        <v>408</v>
      </c>
      <c r="C130" s="55" t="s">
        <v>23</v>
      </c>
      <c r="D130" s="421">
        <f t="shared" si="36"/>
        <v>2720</v>
      </c>
      <c r="E130" s="421">
        <f t="shared" si="37"/>
        <v>0</v>
      </c>
      <c r="F130" s="421">
        <f t="shared" si="38"/>
        <v>2720</v>
      </c>
      <c r="G130" s="421">
        <f t="shared" si="39"/>
        <v>2720</v>
      </c>
      <c r="H130" s="421">
        <f t="shared" si="40"/>
        <v>0</v>
      </c>
      <c r="I130" s="419"/>
      <c r="J130" s="419"/>
      <c r="K130" s="419"/>
      <c r="L130" s="421">
        <f t="shared" si="41"/>
        <v>2720</v>
      </c>
      <c r="M130" s="419"/>
      <c r="N130" s="419"/>
      <c r="O130" s="419"/>
      <c r="P130" s="366">
        <v>2720</v>
      </c>
    </row>
    <row r="131" spans="1:16" s="14" customFormat="1" ht="22.5">
      <c r="A131" s="815"/>
      <c r="B131" s="54" t="s">
        <v>408</v>
      </c>
      <c r="C131" s="55" t="s">
        <v>24</v>
      </c>
      <c r="D131" s="421">
        <f t="shared" si="36"/>
        <v>480</v>
      </c>
      <c r="E131" s="421">
        <f t="shared" si="37"/>
        <v>480</v>
      </c>
      <c r="F131" s="421">
        <f t="shared" si="38"/>
        <v>0</v>
      </c>
      <c r="G131" s="421">
        <f t="shared" si="39"/>
        <v>480</v>
      </c>
      <c r="H131" s="421">
        <f t="shared" si="40"/>
        <v>480</v>
      </c>
      <c r="I131" s="419"/>
      <c r="J131" s="419"/>
      <c r="K131" s="419">
        <v>480</v>
      </c>
      <c r="L131" s="421">
        <f t="shared" si="41"/>
        <v>0</v>
      </c>
      <c r="M131" s="419"/>
      <c r="N131" s="419"/>
      <c r="O131" s="419"/>
      <c r="P131" s="366"/>
    </row>
    <row r="132" spans="1:16" s="14" customFormat="1" ht="12.75">
      <c r="A132" s="815"/>
      <c r="B132" s="54" t="s">
        <v>399</v>
      </c>
      <c r="C132" s="55" t="s">
        <v>922</v>
      </c>
      <c r="D132" s="421">
        <f t="shared" si="36"/>
        <v>204</v>
      </c>
      <c r="E132" s="421">
        <f t="shared" si="37"/>
        <v>0</v>
      </c>
      <c r="F132" s="421">
        <f t="shared" si="38"/>
        <v>204</v>
      </c>
      <c r="G132" s="421">
        <f t="shared" si="39"/>
        <v>204</v>
      </c>
      <c r="H132" s="421">
        <f t="shared" si="40"/>
        <v>0</v>
      </c>
      <c r="I132" s="419"/>
      <c r="J132" s="419"/>
      <c r="K132" s="419"/>
      <c r="L132" s="421">
        <f t="shared" si="41"/>
        <v>204</v>
      </c>
      <c r="M132" s="419"/>
      <c r="N132" s="419"/>
      <c r="O132" s="419"/>
      <c r="P132" s="366">
        <v>204</v>
      </c>
    </row>
    <row r="133" spans="1:16" s="14" customFormat="1" ht="12.75">
      <c r="A133" s="815"/>
      <c r="B133" s="54" t="s">
        <v>399</v>
      </c>
      <c r="C133" s="55" t="s">
        <v>946</v>
      </c>
      <c r="D133" s="421">
        <f t="shared" si="36"/>
        <v>36</v>
      </c>
      <c r="E133" s="421">
        <f t="shared" si="37"/>
        <v>36</v>
      </c>
      <c r="F133" s="421">
        <f t="shared" si="38"/>
        <v>0</v>
      </c>
      <c r="G133" s="421">
        <f t="shared" si="39"/>
        <v>36</v>
      </c>
      <c r="H133" s="421">
        <f t="shared" si="40"/>
        <v>36</v>
      </c>
      <c r="I133" s="419"/>
      <c r="J133" s="419"/>
      <c r="K133" s="419">
        <v>36</v>
      </c>
      <c r="L133" s="421">
        <f t="shared" si="41"/>
        <v>0</v>
      </c>
      <c r="M133" s="419"/>
      <c r="N133" s="419"/>
      <c r="O133" s="419"/>
      <c r="P133" s="366"/>
    </row>
    <row r="134" spans="1:16" s="14" customFormat="1" ht="12.75">
      <c r="A134" s="815"/>
      <c r="B134" s="54" t="s">
        <v>105</v>
      </c>
      <c r="C134" s="55" t="s">
        <v>923</v>
      </c>
      <c r="D134" s="421">
        <f t="shared" si="36"/>
        <v>3400</v>
      </c>
      <c r="E134" s="421">
        <f t="shared" si="37"/>
        <v>0</v>
      </c>
      <c r="F134" s="421">
        <f t="shared" si="38"/>
        <v>3400</v>
      </c>
      <c r="G134" s="421">
        <f t="shared" si="39"/>
        <v>3400</v>
      </c>
      <c r="H134" s="421">
        <f t="shared" si="40"/>
        <v>0</v>
      </c>
      <c r="I134" s="419"/>
      <c r="J134" s="419"/>
      <c r="K134" s="419"/>
      <c r="L134" s="421">
        <f t="shared" si="41"/>
        <v>3400</v>
      </c>
      <c r="M134" s="419"/>
      <c r="N134" s="419"/>
      <c r="O134" s="419"/>
      <c r="P134" s="366">
        <v>3400</v>
      </c>
    </row>
    <row r="135" spans="1:16" s="14" customFormat="1" ht="12.75">
      <c r="A135" s="823"/>
      <c r="B135" s="54" t="s">
        <v>105</v>
      </c>
      <c r="C135" s="55" t="s">
        <v>25</v>
      </c>
      <c r="D135" s="421">
        <f t="shared" si="36"/>
        <v>600</v>
      </c>
      <c r="E135" s="421">
        <f t="shared" si="37"/>
        <v>600</v>
      </c>
      <c r="F135" s="421">
        <f t="shared" si="38"/>
        <v>0</v>
      </c>
      <c r="G135" s="421">
        <f t="shared" si="39"/>
        <v>600</v>
      </c>
      <c r="H135" s="421">
        <f t="shared" si="40"/>
        <v>600</v>
      </c>
      <c r="I135" s="419"/>
      <c r="J135" s="419"/>
      <c r="K135" s="419">
        <v>600</v>
      </c>
      <c r="L135" s="421">
        <f t="shared" si="41"/>
        <v>0</v>
      </c>
      <c r="M135" s="419"/>
      <c r="N135" s="419"/>
      <c r="O135" s="419"/>
      <c r="P135" s="366"/>
    </row>
    <row r="136" spans="1:16" s="14" customFormat="1" ht="12.75">
      <c r="A136" s="814" t="s">
        <v>27</v>
      </c>
      <c r="B136" s="817" t="s">
        <v>29</v>
      </c>
      <c r="C136" s="817"/>
      <c r="D136" s="817"/>
      <c r="E136" s="817"/>
      <c r="F136" s="817"/>
      <c r="G136" s="817"/>
      <c r="H136" s="817"/>
      <c r="I136" s="817"/>
      <c r="J136" s="817"/>
      <c r="K136" s="817"/>
      <c r="L136" s="817"/>
      <c r="M136" s="817"/>
      <c r="N136" s="817"/>
      <c r="O136" s="817"/>
      <c r="P136" s="818"/>
    </row>
    <row r="137" spans="1:16" s="14" customFormat="1" ht="12.75">
      <c r="A137" s="815"/>
      <c r="B137" s="819" t="s">
        <v>30</v>
      </c>
      <c r="C137" s="820"/>
      <c r="D137" s="820"/>
      <c r="E137" s="820"/>
      <c r="F137" s="820"/>
      <c r="G137" s="820"/>
      <c r="H137" s="820"/>
      <c r="I137" s="820"/>
      <c r="J137" s="820"/>
      <c r="K137" s="820"/>
      <c r="L137" s="820"/>
      <c r="M137" s="820"/>
      <c r="N137" s="820"/>
      <c r="O137" s="820"/>
      <c r="P137" s="821"/>
    </row>
    <row r="138" spans="1:16" s="14" customFormat="1" ht="12.75">
      <c r="A138" s="815"/>
      <c r="B138" s="79" t="s">
        <v>585</v>
      </c>
      <c r="C138" s="410" t="s">
        <v>31</v>
      </c>
      <c r="D138" s="236">
        <f>D139+D140</f>
        <v>43748</v>
      </c>
      <c r="E138" s="236">
        <f aca="true" t="shared" si="42" ref="E138:P138">E139+E140</f>
        <v>0</v>
      </c>
      <c r="F138" s="236">
        <f t="shared" si="42"/>
        <v>43748</v>
      </c>
      <c r="G138" s="236">
        <f>G139+G140</f>
        <v>3737</v>
      </c>
      <c r="H138" s="236">
        <f t="shared" si="42"/>
        <v>0</v>
      </c>
      <c r="I138" s="236">
        <f t="shared" si="42"/>
        <v>0</v>
      </c>
      <c r="J138" s="236">
        <f t="shared" si="42"/>
        <v>0</v>
      </c>
      <c r="K138" s="236">
        <f t="shared" si="42"/>
        <v>0</v>
      </c>
      <c r="L138" s="236">
        <f t="shared" si="42"/>
        <v>3737</v>
      </c>
      <c r="M138" s="236">
        <f t="shared" si="42"/>
        <v>0</v>
      </c>
      <c r="N138" s="236">
        <f t="shared" si="42"/>
        <v>0</v>
      </c>
      <c r="O138" s="236">
        <f t="shared" si="42"/>
        <v>0</v>
      </c>
      <c r="P138" s="418">
        <f t="shared" si="42"/>
        <v>3737</v>
      </c>
    </row>
    <row r="139" spans="1:16" s="14" customFormat="1" ht="12.75">
      <c r="A139" s="815"/>
      <c r="B139" s="8" t="s">
        <v>303</v>
      </c>
      <c r="C139" s="8"/>
      <c r="D139" s="421">
        <f>F139</f>
        <v>40011</v>
      </c>
      <c r="E139" s="421"/>
      <c r="F139" s="421">
        <v>40011</v>
      </c>
      <c r="G139" s="421"/>
      <c r="H139" s="421">
        <f>I139+J139+K139</f>
        <v>0</v>
      </c>
      <c r="I139" s="419"/>
      <c r="J139" s="419"/>
      <c r="K139" s="419"/>
      <c r="L139" s="421">
        <f>P139+O139+N139+M139</f>
        <v>0</v>
      </c>
      <c r="M139" s="419"/>
      <c r="N139" s="419"/>
      <c r="O139" s="419"/>
      <c r="P139" s="366"/>
    </row>
    <row r="140" spans="1:16" s="14" customFormat="1" ht="12.75">
      <c r="A140" s="815"/>
      <c r="B140" s="8" t="s">
        <v>294</v>
      </c>
      <c r="C140" s="8"/>
      <c r="D140" s="421">
        <f>F140</f>
        <v>3737</v>
      </c>
      <c r="E140" s="421"/>
      <c r="F140" s="421">
        <f>L140</f>
        <v>3737</v>
      </c>
      <c r="G140" s="421">
        <f>L140</f>
        <v>3737</v>
      </c>
      <c r="H140" s="421">
        <f>I140+J140+K140</f>
        <v>0</v>
      </c>
      <c r="I140" s="419"/>
      <c r="J140" s="419"/>
      <c r="K140" s="419"/>
      <c r="L140" s="421">
        <f>P140</f>
        <v>3737</v>
      </c>
      <c r="M140" s="419"/>
      <c r="N140" s="419"/>
      <c r="O140" s="419"/>
      <c r="P140" s="366">
        <f>P141+P142+P143</f>
        <v>3737</v>
      </c>
    </row>
    <row r="141" spans="1:16" s="14" customFormat="1" ht="12.75">
      <c r="A141" s="815"/>
      <c r="B141" s="54" t="s">
        <v>160</v>
      </c>
      <c r="C141" s="423" t="s">
        <v>32</v>
      </c>
      <c r="D141" s="421">
        <f>F141</f>
        <v>114</v>
      </c>
      <c r="E141" s="428"/>
      <c r="F141" s="421">
        <f>L141</f>
        <v>114</v>
      </c>
      <c r="G141" s="421">
        <f>L141</f>
        <v>114</v>
      </c>
      <c r="H141" s="421">
        <f>I141+J141+K141</f>
        <v>0</v>
      </c>
      <c r="I141" s="424"/>
      <c r="J141" s="424"/>
      <c r="K141" s="424"/>
      <c r="L141" s="421">
        <f>P141</f>
        <v>114</v>
      </c>
      <c r="M141" s="424"/>
      <c r="N141" s="424"/>
      <c r="O141" s="424"/>
      <c r="P141" s="379">
        <f>'Z 2 '!D643</f>
        <v>114</v>
      </c>
    </row>
    <row r="142" spans="1:16" s="14" customFormat="1" ht="12.75">
      <c r="A142" s="815"/>
      <c r="B142" s="56" t="s">
        <v>240</v>
      </c>
      <c r="C142" s="423" t="s">
        <v>33</v>
      </c>
      <c r="D142" s="421">
        <f>F142</f>
        <v>2869</v>
      </c>
      <c r="E142" s="428"/>
      <c r="F142" s="421">
        <f>L142</f>
        <v>2869</v>
      </c>
      <c r="G142" s="421">
        <f>L142</f>
        <v>2869</v>
      </c>
      <c r="H142" s="421">
        <f>I142+J142+K142</f>
        <v>0</v>
      </c>
      <c r="I142" s="424"/>
      <c r="J142" s="424"/>
      <c r="K142" s="424"/>
      <c r="L142" s="421">
        <f>P142</f>
        <v>2869</v>
      </c>
      <c r="M142" s="424"/>
      <c r="N142" s="424"/>
      <c r="O142" s="424"/>
      <c r="P142" s="379">
        <f>'Z 2 '!D644</f>
        <v>2869</v>
      </c>
    </row>
    <row r="143" spans="1:16" s="14" customFormat="1" ht="13.5" thickBot="1">
      <c r="A143" s="816"/>
      <c r="B143" s="54" t="s">
        <v>791</v>
      </c>
      <c r="C143" s="423" t="s">
        <v>34</v>
      </c>
      <c r="D143" s="421">
        <f>F143</f>
        <v>754</v>
      </c>
      <c r="E143" s="428"/>
      <c r="F143" s="421">
        <f>L143</f>
        <v>754</v>
      </c>
      <c r="G143" s="421">
        <f>L143</f>
        <v>754</v>
      </c>
      <c r="H143" s="421">
        <f>I143+J143+K143</f>
        <v>0</v>
      </c>
      <c r="I143" s="424"/>
      <c r="J143" s="424"/>
      <c r="K143" s="424"/>
      <c r="L143" s="421">
        <f>P143</f>
        <v>754</v>
      </c>
      <c r="M143" s="424"/>
      <c r="N143" s="424"/>
      <c r="O143" s="424"/>
      <c r="P143" s="379">
        <f>'Z 2 '!D645</f>
        <v>754</v>
      </c>
    </row>
    <row r="144" spans="1:16" s="14" customFormat="1" ht="26.25" customHeight="1" thickBot="1">
      <c r="A144" s="411"/>
      <c r="B144" s="429" t="s">
        <v>306</v>
      </c>
      <c r="C144" s="429"/>
      <c r="D144" s="430">
        <f aca="true" t="shared" si="43" ref="D144:P144">D11+D19</f>
        <v>2568357</v>
      </c>
      <c r="E144" s="430">
        <f t="shared" si="43"/>
        <v>270162</v>
      </c>
      <c r="F144" s="430">
        <f t="shared" si="43"/>
        <v>2298195</v>
      </c>
      <c r="G144" s="430">
        <f t="shared" si="43"/>
        <v>1373768</v>
      </c>
      <c r="H144" s="430">
        <f t="shared" si="43"/>
        <v>163230</v>
      </c>
      <c r="I144" s="430">
        <f t="shared" si="43"/>
        <v>0</v>
      </c>
      <c r="J144" s="430">
        <f t="shared" si="43"/>
        <v>0</v>
      </c>
      <c r="K144" s="430">
        <f t="shared" si="43"/>
        <v>163230</v>
      </c>
      <c r="L144" s="430">
        <f t="shared" si="43"/>
        <v>1210538</v>
      </c>
      <c r="M144" s="430">
        <f t="shared" si="43"/>
        <v>0</v>
      </c>
      <c r="N144" s="430">
        <f t="shared" si="43"/>
        <v>0</v>
      </c>
      <c r="O144" s="430">
        <f t="shared" si="43"/>
        <v>0</v>
      </c>
      <c r="P144" s="373">
        <f t="shared" si="43"/>
        <v>1210538</v>
      </c>
    </row>
    <row r="145" spans="1:16" ht="13.5" customHeight="1">
      <c r="A145" s="58"/>
      <c r="B145" s="52"/>
      <c r="C145" s="52"/>
      <c r="D145" s="83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</row>
    <row r="146" spans="1:16" ht="15.75" customHeight="1">
      <c r="A146" s="58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77"/>
      <c r="M146" s="77"/>
      <c r="N146" s="77"/>
      <c r="O146" s="52"/>
      <c r="P146" s="52"/>
    </row>
    <row r="147" spans="1:16" ht="24.75" customHeight="1">
      <c r="A147" s="58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12.75">
      <c r="A192" s="14"/>
    </row>
    <row r="193" ht="12.75">
      <c r="A193" s="14"/>
    </row>
    <row r="194" ht="12.75">
      <c r="A194" s="14"/>
    </row>
    <row r="195" ht="12.75">
      <c r="A195" s="14"/>
    </row>
    <row r="196" ht="12.75">
      <c r="A196" s="14"/>
    </row>
    <row r="197" ht="12.75">
      <c r="A197" s="14"/>
    </row>
    <row r="198" ht="12.75">
      <c r="A198" s="14"/>
    </row>
    <row r="199" ht="12.75">
      <c r="A199" s="14"/>
    </row>
    <row r="200" ht="12.75">
      <c r="A200" s="14"/>
    </row>
    <row r="201" ht="12.75">
      <c r="A201" s="14"/>
    </row>
    <row r="202" ht="12.75">
      <c r="A202" s="14"/>
    </row>
    <row r="203" ht="12.75">
      <c r="A203" s="14"/>
    </row>
    <row r="204" ht="12.75">
      <c r="A204" s="14"/>
    </row>
    <row r="205" ht="12.75">
      <c r="A205" s="14"/>
    </row>
    <row r="206" ht="12.75">
      <c r="A206" s="14"/>
    </row>
    <row r="207" ht="12.75">
      <c r="A207" s="14"/>
    </row>
    <row r="208" ht="12.75">
      <c r="A208" s="14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3" ht="12.75">
      <c r="A213" s="14"/>
    </row>
    <row r="214" ht="12.75">
      <c r="A214" s="14"/>
    </row>
    <row r="215" ht="12.75">
      <c r="A215" s="14"/>
    </row>
    <row r="216" ht="12.75">
      <c r="A216" s="14"/>
    </row>
    <row r="217" ht="12.75">
      <c r="A217" s="14"/>
    </row>
    <row r="218" ht="12.75">
      <c r="A218" s="14"/>
    </row>
    <row r="219" ht="12.75">
      <c r="A219" s="14"/>
    </row>
    <row r="220" ht="12.75">
      <c r="A220" s="14"/>
    </row>
    <row r="221" ht="12.75">
      <c r="A221" s="14"/>
    </row>
    <row r="222" ht="12.75">
      <c r="A222" s="14"/>
    </row>
    <row r="223" ht="12.75">
      <c r="A223" s="14"/>
    </row>
    <row r="224" ht="12.75">
      <c r="A224" s="14"/>
    </row>
    <row r="225" ht="12.75">
      <c r="A225" s="14"/>
    </row>
    <row r="226" ht="12.75">
      <c r="A226" s="14"/>
    </row>
    <row r="227" ht="12.75">
      <c r="A227" s="14"/>
    </row>
    <row r="228" ht="12.75">
      <c r="A228" s="14"/>
    </row>
    <row r="229" ht="12.75">
      <c r="A229" s="14"/>
    </row>
    <row r="230" ht="12.75">
      <c r="A230" s="14"/>
    </row>
    <row r="231" ht="12.75">
      <c r="A231" s="14"/>
    </row>
    <row r="232" ht="12.75">
      <c r="A232" s="14"/>
    </row>
    <row r="233" ht="12.75">
      <c r="A233" s="14"/>
    </row>
    <row r="234" ht="12.75">
      <c r="A234" s="14"/>
    </row>
    <row r="235" ht="12.75">
      <c r="A235" s="14"/>
    </row>
    <row r="236" ht="12.75">
      <c r="A236" s="14"/>
    </row>
    <row r="237" ht="12.75">
      <c r="A237" s="14"/>
    </row>
    <row r="238" ht="12.75">
      <c r="A238" s="14"/>
    </row>
    <row r="239" ht="12.75">
      <c r="A239" s="14"/>
    </row>
    <row r="240" ht="12.75">
      <c r="A240" s="14"/>
    </row>
    <row r="241" ht="12.75">
      <c r="A241" s="14"/>
    </row>
    <row r="242" ht="12.75">
      <c r="A242" s="14"/>
    </row>
    <row r="243" ht="12.75">
      <c r="A243" s="14"/>
    </row>
    <row r="244" ht="12.75">
      <c r="A244" s="14"/>
    </row>
    <row r="245" ht="12.75">
      <c r="A245" s="14"/>
    </row>
    <row r="246" ht="12.75">
      <c r="A246" s="14"/>
    </row>
    <row r="247" ht="12.75">
      <c r="A247" s="14"/>
    </row>
    <row r="248" ht="12.75">
      <c r="A248" s="14"/>
    </row>
    <row r="249" ht="12.75">
      <c r="A249" s="14"/>
    </row>
    <row r="250" ht="12.75">
      <c r="A250" s="14"/>
    </row>
    <row r="251" ht="12.75">
      <c r="A251" s="14"/>
    </row>
    <row r="252" ht="12.75">
      <c r="A252" s="14"/>
    </row>
    <row r="253" ht="12.75">
      <c r="A253" s="14"/>
    </row>
    <row r="254" ht="12.75">
      <c r="A254" s="14"/>
    </row>
    <row r="255" ht="12.75">
      <c r="A255" s="14"/>
    </row>
    <row r="256" ht="12.75">
      <c r="A256" s="14"/>
    </row>
    <row r="257" ht="12.75">
      <c r="A257" s="14"/>
    </row>
    <row r="258" ht="12.75">
      <c r="A258" s="14"/>
    </row>
    <row r="259" ht="12.75">
      <c r="A259" s="14"/>
    </row>
    <row r="260" ht="12.75">
      <c r="A260" s="14"/>
    </row>
    <row r="261" ht="12.75">
      <c r="A261" s="14"/>
    </row>
    <row r="262" ht="12.75">
      <c r="A262" s="14"/>
    </row>
    <row r="263" ht="12.75">
      <c r="A263" s="14"/>
    </row>
    <row r="264" ht="12.75">
      <c r="A264" s="14"/>
    </row>
    <row r="265" ht="12.75">
      <c r="A265" s="14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275" ht="12.75">
      <c r="A275" s="14"/>
    </row>
    <row r="276" ht="12.75">
      <c r="A276" s="14"/>
    </row>
    <row r="277" ht="12.75">
      <c r="A277" s="14"/>
    </row>
    <row r="278" ht="12.75">
      <c r="A278" s="14"/>
    </row>
    <row r="279" ht="12.75">
      <c r="A279" s="14"/>
    </row>
    <row r="280" ht="12.75">
      <c r="A280" s="14"/>
    </row>
    <row r="281" ht="12.75">
      <c r="A281" s="14"/>
    </row>
    <row r="282" ht="12.75">
      <c r="A282" s="14"/>
    </row>
    <row r="283" ht="12.75">
      <c r="A283" s="14"/>
    </row>
    <row r="284" ht="12.75">
      <c r="A284" s="14"/>
    </row>
    <row r="285" ht="12.75">
      <c r="A285" s="14"/>
    </row>
    <row r="286" ht="12.75">
      <c r="A286" s="14"/>
    </row>
    <row r="287" ht="12.75">
      <c r="A287" s="14"/>
    </row>
    <row r="288" ht="12.75">
      <c r="A288" s="14"/>
    </row>
    <row r="289" ht="12.75">
      <c r="A289" s="14"/>
    </row>
    <row r="290" ht="12.75">
      <c r="A290" s="14"/>
    </row>
    <row r="291" ht="12.75">
      <c r="A291" s="14"/>
    </row>
    <row r="292" ht="12.75">
      <c r="A292" s="14"/>
    </row>
    <row r="293" ht="12.75">
      <c r="A293" s="14"/>
    </row>
    <row r="294" ht="12.75">
      <c r="A294" s="14"/>
    </row>
    <row r="295" ht="12.75">
      <c r="A295" s="14"/>
    </row>
    <row r="296" ht="12.75">
      <c r="A296" s="14"/>
    </row>
    <row r="297" ht="12.75">
      <c r="A297" s="14"/>
    </row>
    <row r="298" ht="12.75">
      <c r="A298" s="14"/>
    </row>
    <row r="299" ht="12.75">
      <c r="A299" s="14"/>
    </row>
    <row r="300" ht="12.75">
      <c r="A300" s="14"/>
    </row>
    <row r="301" ht="12.75">
      <c r="A301" s="14"/>
    </row>
    <row r="302" ht="12.75">
      <c r="A302" s="14"/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  <row r="449" ht="12.75">
      <c r="A449" s="14"/>
    </row>
    <row r="450" ht="12.75">
      <c r="A450" s="14"/>
    </row>
    <row r="451" ht="12.75">
      <c r="A451" s="14"/>
    </row>
    <row r="452" ht="12.75">
      <c r="A452" s="14"/>
    </row>
    <row r="453" ht="12.75">
      <c r="A453" s="14"/>
    </row>
    <row r="454" ht="12.75">
      <c r="A454" s="14"/>
    </row>
    <row r="455" ht="12.75">
      <c r="A455" s="14"/>
    </row>
    <row r="456" ht="12.75">
      <c r="A456" s="14"/>
    </row>
    <row r="457" ht="12.75">
      <c r="A457" s="14"/>
    </row>
    <row r="458" ht="12.75">
      <c r="A458" s="14"/>
    </row>
    <row r="459" ht="12.75">
      <c r="A459" s="14"/>
    </row>
    <row r="460" ht="12.75">
      <c r="A460" s="14"/>
    </row>
    <row r="461" ht="12.75">
      <c r="A461" s="14"/>
    </row>
    <row r="462" ht="12.75">
      <c r="A462" s="14"/>
    </row>
    <row r="463" ht="12.75">
      <c r="A463" s="14"/>
    </row>
    <row r="464" ht="12.75">
      <c r="A464" s="14"/>
    </row>
    <row r="465" ht="12.75">
      <c r="A465" s="14"/>
    </row>
    <row r="466" ht="12.75">
      <c r="A466" s="14"/>
    </row>
    <row r="467" ht="12.75">
      <c r="A467" s="14"/>
    </row>
    <row r="468" ht="12.75">
      <c r="A468" s="14"/>
    </row>
    <row r="469" ht="12.75">
      <c r="A469" s="14"/>
    </row>
    <row r="470" ht="12.75">
      <c r="A470" s="14"/>
    </row>
    <row r="471" ht="12.75">
      <c r="A471" s="14"/>
    </row>
    <row r="472" ht="12.75">
      <c r="A472" s="14"/>
    </row>
    <row r="473" ht="12.75">
      <c r="A473" s="14"/>
    </row>
    <row r="474" ht="12.75">
      <c r="A474" s="14"/>
    </row>
    <row r="475" ht="12.75">
      <c r="A475" s="14"/>
    </row>
    <row r="476" ht="12.75">
      <c r="A476" s="14"/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  <row r="501" ht="12.75">
      <c r="A501" s="14"/>
    </row>
    <row r="502" ht="12.75">
      <c r="A502" s="14"/>
    </row>
    <row r="503" ht="12.75">
      <c r="A503" s="14"/>
    </row>
    <row r="504" ht="12.75">
      <c r="A504" s="14"/>
    </row>
    <row r="505" ht="12.75">
      <c r="A505" s="14"/>
    </row>
    <row r="506" ht="12.75">
      <c r="A506" s="14"/>
    </row>
    <row r="507" ht="12.75">
      <c r="A507" s="14"/>
    </row>
    <row r="508" ht="12.75">
      <c r="A508" s="14"/>
    </row>
    <row r="509" ht="12.75">
      <c r="A509" s="14"/>
    </row>
    <row r="510" ht="12.75">
      <c r="A510" s="14"/>
    </row>
    <row r="511" ht="12.75">
      <c r="A511" s="14"/>
    </row>
    <row r="512" ht="12.75">
      <c r="A512" s="14"/>
    </row>
    <row r="513" ht="12.75">
      <c r="A513" s="14"/>
    </row>
    <row r="514" ht="12.75">
      <c r="A514" s="14"/>
    </row>
    <row r="515" ht="12.75">
      <c r="A515" s="14"/>
    </row>
    <row r="516" ht="12.75">
      <c r="A516" s="14"/>
    </row>
    <row r="517" ht="12.75">
      <c r="A517" s="14"/>
    </row>
    <row r="518" ht="12.75">
      <c r="A518" s="14"/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  <row r="673" ht="12.75">
      <c r="A673" s="14"/>
    </row>
    <row r="674" ht="12.75">
      <c r="A674" s="14"/>
    </row>
    <row r="675" ht="12.75">
      <c r="A675" s="14"/>
    </row>
    <row r="676" ht="12.75">
      <c r="A676" s="14"/>
    </row>
    <row r="677" ht="12.75">
      <c r="A677" s="14"/>
    </row>
    <row r="678" ht="12.75">
      <c r="A678" s="14"/>
    </row>
    <row r="679" ht="12.75">
      <c r="A679" s="14"/>
    </row>
    <row r="680" ht="12.75">
      <c r="A680" s="14"/>
    </row>
    <row r="681" ht="12.75">
      <c r="A681" s="14"/>
    </row>
    <row r="682" ht="12.75">
      <c r="A682" s="14"/>
    </row>
    <row r="683" ht="12.75">
      <c r="A683" s="14"/>
    </row>
    <row r="684" ht="12.75">
      <c r="A684" s="14"/>
    </row>
    <row r="685" ht="12.75">
      <c r="A685" s="14"/>
    </row>
    <row r="686" ht="12.75">
      <c r="A686" s="14"/>
    </row>
    <row r="687" ht="12.75">
      <c r="A687" s="14"/>
    </row>
    <row r="688" ht="12.75">
      <c r="A688" s="14"/>
    </row>
    <row r="689" ht="12.75">
      <c r="A689" s="14"/>
    </row>
    <row r="690" ht="12.75">
      <c r="A690" s="14"/>
    </row>
    <row r="691" ht="12.75">
      <c r="A691" s="14"/>
    </row>
    <row r="692" ht="12.75">
      <c r="A692" s="14"/>
    </row>
    <row r="693" ht="12.75">
      <c r="A693" s="14"/>
    </row>
    <row r="694" ht="12.75">
      <c r="A694" s="14"/>
    </row>
    <row r="695" ht="12.75">
      <c r="A695" s="14"/>
    </row>
    <row r="696" ht="12.75">
      <c r="A696" s="14"/>
    </row>
    <row r="697" ht="12.75">
      <c r="A697" s="14"/>
    </row>
    <row r="698" ht="12.75">
      <c r="A698" s="14"/>
    </row>
    <row r="699" ht="12.75">
      <c r="A699" s="14"/>
    </row>
    <row r="700" ht="12.75">
      <c r="A700" s="14"/>
    </row>
    <row r="701" ht="12.75">
      <c r="A701" s="14"/>
    </row>
    <row r="702" ht="12.75">
      <c r="A702" s="14"/>
    </row>
    <row r="703" ht="12.75">
      <c r="A703" s="14"/>
    </row>
    <row r="704" ht="12.75">
      <c r="A704" s="14"/>
    </row>
    <row r="705" ht="12.75">
      <c r="A705" s="14"/>
    </row>
    <row r="706" ht="12.75">
      <c r="A706" s="14"/>
    </row>
    <row r="707" ht="12.75">
      <c r="A707" s="14"/>
    </row>
    <row r="708" ht="12.75">
      <c r="A708" s="14"/>
    </row>
    <row r="709" ht="12.75">
      <c r="A709" s="14"/>
    </row>
    <row r="710" ht="12.75">
      <c r="A710" s="14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14"/>
    </row>
    <row r="727" ht="12.75">
      <c r="A727" s="14"/>
    </row>
    <row r="728" ht="12.75">
      <c r="A728" s="14"/>
    </row>
    <row r="729" ht="12.75">
      <c r="A729" s="14"/>
    </row>
    <row r="730" ht="12.75">
      <c r="A730" s="14"/>
    </row>
    <row r="731" ht="12.75">
      <c r="A731" s="14"/>
    </row>
    <row r="732" ht="12.75">
      <c r="A732" s="14"/>
    </row>
    <row r="733" ht="12.75">
      <c r="A733" s="14"/>
    </row>
    <row r="734" ht="12.75">
      <c r="A734" s="14"/>
    </row>
    <row r="735" ht="12.75">
      <c r="A735" s="14"/>
    </row>
    <row r="736" ht="12.75">
      <c r="A736" s="14"/>
    </row>
    <row r="737" ht="12.75">
      <c r="A737" s="14"/>
    </row>
    <row r="738" ht="12.75">
      <c r="A738" s="14"/>
    </row>
    <row r="739" ht="12.75">
      <c r="A739" s="14"/>
    </row>
    <row r="740" ht="12.75">
      <c r="A740" s="14"/>
    </row>
    <row r="741" ht="12.75">
      <c r="A741" s="14"/>
    </row>
    <row r="742" ht="12.75">
      <c r="A742" s="14"/>
    </row>
    <row r="743" ht="12.75">
      <c r="A743" s="14"/>
    </row>
    <row r="744" ht="12.75">
      <c r="A744" s="14"/>
    </row>
    <row r="745" ht="12.75">
      <c r="A745" s="14"/>
    </row>
    <row r="746" ht="12.75">
      <c r="A746" s="14"/>
    </row>
    <row r="747" ht="12.75">
      <c r="A747" s="14"/>
    </row>
    <row r="748" ht="12.75">
      <c r="A748" s="14"/>
    </row>
    <row r="749" ht="12.75">
      <c r="A749" s="14"/>
    </row>
    <row r="750" ht="12.75">
      <c r="A750" s="14"/>
    </row>
    <row r="751" ht="12.75">
      <c r="A751" s="14"/>
    </row>
    <row r="752" ht="12.75">
      <c r="A752" s="14"/>
    </row>
    <row r="753" ht="12.75">
      <c r="A753" s="14"/>
    </row>
    <row r="754" ht="12.75">
      <c r="A754" s="14"/>
    </row>
    <row r="755" ht="12.75">
      <c r="A755" s="14"/>
    </row>
    <row r="756" ht="12.75">
      <c r="A756" s="14"/>
    </row>
    <row r="757" ht="12.75">
      <c r="A757" s="14"/>
    </row>
    <row r="758" ht="12.75">
      <c r="A758" s="14"/>
    </row>
    <row r="759" ht="12.75">
      <c r="A759" s="14"/>
    </row>
    <row r="760" ht="12.75">
      <c r="A760" s="14"/>
    </row>
    <row r="761" ht="12.75">
      <c r="A761" s="14"/>
    </row>
    <row r="762" ht="12.75">
      <c r="A762" s="14"/>
    </row>
    <row r="763" ht="12.75">
      <c r="A763" s="14"/>
    </row>
    <row r="764" ht="12.75">
      <c r="A764" s="14"/>
    </row>
    <row r="765" ht="12.75">
      <c r="A765" s="14"/>
    </row>
    <row r="766" ht="12.75">
      <c r="A766" s="14"/>
    </row>
    <row r="767" ht="12.75">
      <c r="A767" s="14"/>
    </row>
    <row r="768" ht="12.75">
      <c r="A768" s="14"/>
    </row>
    <row r="769" ht="12.75">
      <c r="A769" s="14"/>
    </row>
    <row r="770" ht="12.75">
      <c r="A770" s="14"/>
    </row>
    <row r="771" ht="12.75">
      <c r="A771" s="14"/>
    </row>
    <row r="772" ht="12.75">
      <c r="A772" s="14"/>
    </row>
    <row r="773" ht="12.75">
      <c r="A773" s="14"/>
    </row>
    <row r="774" ht="12.75">
      <c r="A774" s="14"/>
    </row>
    <row r="775" ht="12.75">
      <c r="A775" s="14"/>
    </row>
    <row r="776" ht="12.75">
      <c r="A776" s="14"/>
    </row>
    <row r="777" ht="12.75">
      <c r="A777" s="14"/>
    </row>
    <row r="778" ht="12.75">
      <c r="A778" s="14"/>
    </row>
    <row r="779" ht="12.75">
      <c r="A779" s="14"/>
    </row>
    <row r="780" ht="12.75">
      <c r="A780" s="14"/>
    </row>
    <row r="781" ht="12.75">
      <c r="A781" s="14"/>
    </row>
    <row r="782" ht="12.75">
      <c r="A782" s="14"/>
    </row>
    <row r="783" ht="12.75">
      <c r="A783" s="14"/>
    </row>
    <row r="784" ht="12.75">
      <c r="A784" s="14"/>
    </row>
    <row r="785" ht="12.75">
      <c r="A785" s="14"/>
    </row>
    <row r="786" ht="12.75">
      <c r="A786" s="14"/>
    </row>
    <row r="787" ht="12.75">
      <c r="A787" s="14"/>
    </row>
    <row r="788" ht="12.75">
      <c r="A788" s="14"/>
    </row>
    <row r="789" ht="12.75">
      <c r="A789" s="14"/>
    </row>
    <row r="790" ht="12.75">
      <c r="A790" s="14"/>
    </row>
    <row r="791" ht="12.75">
      <c r="A791" s="14"/>
    </row>
    <row r="792" ht="12.75">
      <c r="A792" s="14"/>
    </row>
    <row r="793" ht="12.75">
      <c r="A793" s="14"/>
    </row>
    <row r="794" ht="12.75">
      <c r="A794" s="14"/>
    </row>
    <row r="795" ht="12.75">
      <c r="A795" s="14"/>
    </row>
    <row r="796" ht="12.75">
      <c r="A796" s="14"/>
    </row>
    <row r="797" ht="12.75">
      <c r="A797" s="14"/>
    </row>
    <row r="798" ht="12.75">
      <c r="A798" s="14"/>
    </row>
    <row r="799" ht="12.75">
      <c r="A799" s="14"/>
    </row>
    <row r="800" ht="12.75">
      <c r="A800" s="14"/>
    </row>
    <row r="801" ht="12.75">
      <c r="A801" s="14"/>
    </row>
    <row r="802" ht="12.75">
      <c r="A802" s="14"/>
    </row>
    <row r="803" ht="12.75">
      <c r="A803" s="14"/>
    </row>
    <row r="804" ht="12.75">
      <c r="A804" s="14"/>
    </row>
    <row r="805" ht="12.75">
      <c r="A805" s="14"/>
    </row>
    <row r="806" ht="12.75">
      <c r="A806" s="14"/>
    </row>
    <row r="807" ht="12.75">
      <c r="A807" s="14"/>
    </row>
    <row r="808" ht="12.75">
      <c r="A808" s="14"/>
    </row>
    <row r="809" ht="12.75">
      <c r="A809" s="14"/>
    </row>
    <row r="810" ht="12.75">
      <c r="A810" s="14"/>
    </row>
    <row r="811" ht="12.75">
      <c r="A811" s="14"/>
    </row>
    <row r="812" ht="12.75">
      <c r="A812" s="14"/>
    </row>
    <row r="813" ht="12.75">
      <c r="A813" s="14"/>
    </row>
    <row r="814" ht="12.75">
      <c r="A814" s="14"/>
    </row>
    <row r="815" ht="12.75">
      <c r="A815" s="14"/>
    </row>
    <row r="816" ht="12.75">
      <c r="A816" s="14"/>
    </row>
    <row r="817" ht="12.75">
      <c r="A817" s="14"/>
    </row>
    <row r="818" ht="12.75">
      <c r="A818" s="14"/>
    </row>
    <row r="819" ht="12.75">
      <c r="A819" s="14"/>
    </row>
    <row r="820" ht="12.75">
      <c r="A820" s="14"/>
    </row>
    <row r="821" ht="12.75">
      <c r="A821" s="14"/>
    </row>
    <row r="822" ht="12.75">
      <c r="A822" s="14"/>
    </row>
    <row r="823" ht="12.75">
      <c r="A823" s="14"/>
    </row>
    <row r="824" ht="12.75">
      <c r="A824" s="14"/>
    </row>
    <row r="825" ht="12.75">
      <c r="A825" s="14"/>
    </row>
    <row r="826" ht="12.75">
      <c r="A826" s="14"/>
    </row>
    <row r="827" ht="12.75">
      <c r="A827" s="14"/>
    </row>
    <row r="828" ht="12.75">
      <c r="A828" s="14"/>
    </row>
    <row r="829" ht="12.75">
      <c r="A829" s="14"/>
    </row>
    <row r="830" ht="12.75">
      <c r="A830" s="14"/>
    </row>
    <row r="831" ht="12.75">
      <c r="A831" s="14"/>
    </row>
    <row r="832" ht="12.75">
      <c r="A832" s="14"/>
    </row>
    <row r="833" ht="12.75">
      <c r="A833" s="14"/>
    </row>
    <row r="834" ht="12.75">
      <c r="A834" s="14"/>
    </row>
    <row r="835" ht="12.75">
      <c r="A835" s="14"/>
    </row>
    <row r="836" ht="12.75">
      <c r="A836" s="14"/>
    </row>
    <row r="837" ht="12.75">
      <c r="A837" s="14"/>
    </row>
    <row r="838" ht="12.75">
      <c r="A838" s="14"/>
    </row>
    <row r="839" ht="12.75">
      <c r="A839" s="14"/>
    </row>
    <row r="840" ht="12.75">
      <c r="A840" s="14"/>
    </row>
    <row r="841" ht="12.75">
      <c r="A841" s="14"/>
    </row>
    <row r="842" ht="12.75">
      <c r="A842" s="14"/>
    </row>
    <row r="843" ht="12.75">
      <c r="A843" s="14"/>
    </row>
    <row r="844" ht="12.75">
      <c r="A844" s="14"/>
    </row>
    <row r="845" ht="12.75">
      <c r="A845" s="14"/>
    </row>
    <row r="846" ht="12.75">
      <c r="A846" s="14"/>
    </row>
    <row r="847" ht="12.75">
      <c r="A847" s="14"/>
    </row>
    <row r="848" ht="12.75">
      <c r="A848" s="14"/>
    </row>
    <row r="849" ht="12.75">
      <c r="A849" s="14"/>
    </row>
    <row r="850" ht="12.75">
      <c r="A850" s="14"/>
    </row>
    <row r="851" ht="12.75">
      <c r="A851" s="14"/>
    </row>
    <row r="852" ht="12.75">
      <c r="A852" s="14"/>
    </row>
    <row r="853" ht="12.75">
      <c r="A853" s="14"/>
    </row>
    <row r="854" ht="12.75">
      <c r="A854" s="14"/>
    </row>
    <row r="855" ht="12.75">
      <c r="A855" s="14"/>
    </row>
    <row r="856" ht="12.75">
      <c r="A856" s="14"/>
    </row>
    <row r="857" ht="12.75">
      <c r="A857" s="14"/>
    </row>
    <row r="858" ht="12.75">
      <c r="A858" s="14"/>
    </row>
    <row r="859" ht="12.75">
      <c r="A859" s="14"/>
    </row>
    <row r="860" ht="12.75">
      <c r="A860" s="14"/>
    </row>
    <row r="861" ht="12.75">
      <c r="A861" s="14"/>
    </row>
    <row r="862" ht="12.75">
      <c r="A862" s="14"/>
    </row>
    <row r="863" ht="12.75">
      <c r="A863" s="14"/>
    </row>
    <row r="864" ht="12.75">
      <c r="A864" s="14"/>
    </row>
    <row r="865" ht="12.75">
      <c r="A865" s="14"/>
    </row>
    <row r="866" ht="12.75">
      <c r="A866" s="14"/>
    </row>
    <row r="867" ht="12.75">
      <c r="A867" s="14"/>
    </row>
    <row r="868" ht="12.75">
      <c r="A868" s="14"/>
    </row>
    <row r="869" ht="12.75">
      <c r="A869" s="14"/>
    </row>
    <row r="870" ht="12.75">
      <c r="A870" s="14"/>
    </row>
    <row r="871" ht="12.75">
      <c r="A871" s="14"/>
    </row>
    <row r="872" ht="12.75">
      <c r="A872" s="14"/>
    </row>
    <row r="873" ht="12.75">
      <c r="A873" s="14"/>
    </row>
    <row r="874" ht="12.75">
      <c r="A874" s="14"/>
    </row>
    <row r="875" ht="12.75">
      <c r="A875" s="14"/>
    </row>
    <row r="876" ht="12.75">
      <c r="A876" s="14"/>
    </row>
    <row r="877" ht="12.75">
      <c r="A877" s="14"/>
    </row>
    <row r="878" ht="12.75">
      <c r="A878" s="14"/>
    </row>
    <row r="879" ht="12.75">
      <c r="A879" s="14"/>
    </row>
    <row r="880" ht="12.75">
      <c r="A880" s="14"/>
    </row>
    <row r="881" ht="12.75">
      <c r="A881" s="14"/>
    </row>
    <row r="882" ht="12.75">
      <c r="A882" s="14"/>
    </row>
    <row r="883" ht="12.75">
      <c r="A883" s="14"/>
    </row>
    <row r="884" ht="12.75">
      <c r="A884" s="14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  <row r="980" ht="12.75">
      <c r="A980" s="14"/>
    </row>
    <row r="981" ht="12.75">
      <c r="A981" s="14"/>
    </row>
    <row r="982" ht="12.75">
      <c r="A982" s="14"/>
    </row>
    <row r="983" ht="12.75">
      <c r="A983" s="14"/>
    </row>
    <row r="984" ht="12.75">
      <c r="A984" s="14"/>
    </row>
    <row r="985" ht="12.75">
      <c r="A985" s="14"/>
    </row>
    <row r="986" ht="12.75">
      <c r="A986" s="14"/>
    </row>
    <row r="987" ht="12.75">
      <c r="A987" s="14"/>
    </row>
    <row r="988" ht="12.75">
      <c r="A988" s="14"/>
    </row>
    <row r="989" ht="12.75">
      <c r="A989" s="14"/>
    </row>
    <row r="990" ht="12.75">
      <c r="A990" s="14"/>
    </row>
    <row r="991" ht="12.75">
      <c r="A991" s="14"/>
    </row>
    <row r="992" ht="12.75">
      <c r="A992" s="14"/>
    </row>
    <row r="993" ht="12.75">
      <c r="A993" s="14"/>
    </row>
    <row r="994" ht="12.75">
      <c r="A994" s="14"/>
    </row>
    <row r="995" ht="12.75">
      <c r="A995" s="14"/>
    </row>
    <row r="996" ht="12.75">
      <c r="A996" s="14"/>
    </row>
    <row r="997" ht="12.75">
      <c r="A997" s="14"/>
    </row>
    <row r="998" ht="12.75">
      <c r="A998" s="14"/>
    </row>
    <row r="999" ht="12.75">
      <c r="A999" s="14"/>
    </row>
    <row r="1000" ht="12.75">
      <c r="A1000" s="14"/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/>
    </row>
    <row r="1011" ht="12.75">
      <c r="A1011" s="14"/>
    </row>
    <row r="1012" ht="12.75">
      <c r="A1012" s="14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ht="12.75">
      <c r="A1106" s="14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ht="12.75">
      <c r="A1112" s="14"/>
    </row>
    <row r="1113" ht="12.75">
      <c r="A1113" s="14"/>
    </row>
    <row r="1114" ht="12.75">
      <c r="A1114" s="14"/>
    </row>
    <row r="1115" ht="12.75">
      <c r="A1115" s="14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ht="12.75">
      <c r="A1166" s="14"/>
    </row>
    <row r="1167" ht="12.75">
      <c r="A1167" s="14"/>
    </row>
    <row r="1168" ht="12.75">
      <c r="A1168" s="14"/>
    </row>
    <row r="1169" ht="12.75">
      <c r="A1169" s="14"/>
    </row>
    <row r="1170" ht="12.75">
      <c r="A1170" s="14"/>
    </row>
  </sheetData>
  <mergeCells count="53">
    <mergeCell ref="A107:A135"/>
    <mergeCell ref="B107:P107"/>
    <mergeCell ref="B108:P108"/>
    <mergeCell ref="B109:P109"/>
    <mergeCell ref="B110:P110"/>
    <mergeCell ref="B74:P74"/>
    <mergeCell ref="B87:P87"/>
    <mergeCell ref="B88:P88"/>
    <mergeCell ref="B89:P89"/>
    <mergeCell ref="B43:P43"/>
    <mergeCell ref="A87:A106"/>
    <mergeCell ref="A72:A86"/>
    <mergeCell ref="A56:A71"/>
    <mergeCell ref="B56:P56"/>
    <mergeCell ref="B57:P57"/>
    <mergeCell ref="B58:P58"/>
    <mergeCell ref="B59:P59"/>
    <mergeCell ref="B72:P72"/>
    <mergeCell ref="B73:P73"/>
    <mergeCell ref="B40:P40"/>
    <mergeCell ref="B41:P41"/>
    <mergeCell ref="B42:P42"/>
    <mergeCell ref="B12:P12"/>
    <mergeCell ref="B13:P13"/>
    <mergeCell ref="B14:P14"/>
    <mergeCell ref="B20:P20"/>
    <mergeCell ref="B21:P21"/>
    <mergeCell ref="E5:E9"/>
    <mergeCell ref="F5:F9"/>
    <mergeCell ref="M8:P8"/>
    <mergeCell ref="L8:L9"/>
    <mergeCell ref="L7:P7"/>
    <mergeCell ref="I8:K8"/>
    <mergeCell ref="B4:B9"/>
    <mergeCell ref="A20:A39"/>
    <mergeCell ref="B22:P22"/>
    <mergeCell ref="H6:P6"/>
    <mergeCell ref="G5:P5"/>
    <mergeCell ref="H8:H9"/>
    <mergeCell ref="H7:K7"/>
    <mergeCell ref="G4:P4"/>
    <mergeCell ref="G6:G9"/>
    <mergeCell ref="A4:A9"/>
    <mergeCell ref="K1:P1"/>
    <mergeCell ref="A2:P2"/>
    <mergeCell ref="A136:A143"/>
    <mergeCell ref="B136:P136"/>
    <mergeCell ref="B137:P137"/>
    <mergeCell ref="A40:A55"/>
    <mergeCell ref="A12:A18"/>
    <mergeCell ref="E4:F4"/>
    <mergeCell ref="D4:D9"/>
    <mergeCell ref="C4:C9"/>
  </mergeCells>
  <printOptions horizontalCentered="1"/>
  <pageMargins left="0" right="0" top="0.984251968503937" bottom="0.7874015748031497" header="0.1968503937007874" footer="0.11811023622047245"/>
  <pageSetup horizontalDpi="600" verticalDpi="600" orientation="landscape" paperSize="9" scale="78" r:id="rId1"/>
  <headerFooter alignWithMargins="0">
    <oddFooter>&amp;CStrona &amp;P</oddFooter>
  </headerFooter>
  <rowBreaks count="5" manualBreakCount="5">
    <brk id="39" max="15" man="1"/>
    <brk id="71" max="15" man="1"/>
    <brk id="106" max="15" man="1"/>
    <brk id="135" max="15" man="1"/>
    <brk id="1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3" sqref="A3:D3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844" t="s">
        <v>6</v>
      </c>
      <c r="D2" s="844"/>
      <c r="E2" s="64"/>
      <c r="F2" s="64"/>
    </row>
    <row r="3" spans="1:9" ht="15.75">
      <c r="A3" s="843" t="s">
        <v>509</v>
      </c>
      <c r="B3" s="843"/>
      <c r="C3" s="843"/>
      <c r="D3" s="843"/>
      <c r="E3" s="644"/>
      <c r="F3" s="644"/>
      <c r="G3" s="644"/>
      <c r="H3" s="644"/>
      <c r="I3" s="644"/>
    </row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ht="13.5" thickBot="1"/>
    <row r="6" spans="1:9" ht="24.75" customHeight="1">
      <c r="A6" s="850" t="s">
        <v>510</v>
      </c>
      <c r="B6" s="848" t="s">
        <v>511</v>
      </c>
      <c r="C6" s="846" t="s">
        <v>512</v>
      </c>
      <c r="D6" s="852" t="s">
        <v>48</v>
      </c>
      <c r="E6" s="35"/>
      <c r="F6" s="35"/>
      <c r="G6" s="845"/>
      <c r="H6" s="845"/>
      <c r="I6" s="845"/>
    </row>
    <row r="7" spans="1:9" ht="18.75" customHeight="1">
      <c r="A7" s="851"/>
      <c r="B7" s="849"/>
      <c r="C7" s="847"/>
      <c r="D7" s="853"/>
      <c r="E7" s="35"/>
      <c r="F7" s="35"/>
      <c r="G7" s="845"/>
      <c r="H7" s="845"/>
      <c r="I7" s="845"/>
    </row>
    <row r="8" spans="1:6" ht="13.5" customHeight="1">
      <c r="A8" s="23">
        <v>1</v>
      </c>
      <c r="B8" s="2">
        <v>2</v>
      </c>
      <c r="C8" s="2">
        <v>3</v>
      </c>
      <c r="D8" s="616">
        <v>5</v>
      </c>
      <c r="E8" s="65"/>
      <c r="F8" s="65"/>
    </row>
    <row r="9" spans="1:6" ht="18" customHeight="1">
      <c r="A9" s="364" t="s">
        <v>513</v>
      </c>
      <c r="B9" s="617" t="s">
        <v>514</v>
      </c>
      <c r="C9" s="617"/>
      <c r="D9" s="618">
        <f>'Z 1'!F157</f>
        <v>42558391</v>
      </c>
      <c r="E9" s="14"/>
      <c r="F9" s="14"/>
    </row>
    <row r="10" spans="1:6" ht="18" customHeight="1">
      <c r="A10" s="364" t="s">
        <v>515</v>
      </c>
      <c r="B10" s="617" t="s">
        <v>516</v>
      </c>
      <c r="C10" s="617"/>
      <c r="D10" s="618">
        <f>'Z 2 '!D656</f>
        <v>43267307</v>
      </c>
      <c r="E10" s="14"/>
      <c r="F10" s="14"/>
    </row>
    <row r="11" spans="1:6" ht="12.75">
      <c r="A11" s="23"/>
      <c r="B11" s="6" t="s">
        <v>517</v>
      </c>
      <c r="C11" s="5"/>
      <c r="D11" s="231">
        <f>D9-D10</f>
        <v>-708916</v>
      </c>
      <c r="E11" s="14"/>
      <c r="F11" s="14"/>
    </row>
    <row r="12" spans="1:6" ht="15.75" customHeight="1">
      <c r="A12" s="622"/>
      <c r="B12" s="619" t="s">
        <v>518</v>
      </c>
      <c r="C12" s="619"/>
      <c r="D12" s="231">
        <f>D13-D22</f>
        <v>708916</v>
      </c>
      <c r="E12" s="14"/>
      <c r="F12" s="14"/>
    </row>
    <row r="13" spans="1:6" ht="15.75" customHeight="1">
      <c r="A13" s="364" t="s">
        <v>519</v>
      </c>
      <c r="B13" s="81" t="s">
        <v>520</v>
      </c>
      <c r="C13" s="617"/>
      <c r="D13" s="620">
        <f>D14+D15+D16+D17+D18+D19+D20+D21</f>
        <v>3000000</v>
      </c>
      <c r="E13" s="32"/>
      <c r="F13" s="32"/>
    </row>
    <row r="14" spans="1:6" ht="12.75">
      <c r="A14" s="23" t="s">
        <v>521</v>
      </c>
      <c r="B14" s="6" t="s">
        <v>780</v>
      </c>
      <c r="C14" s="2" t="s">
        <v>614</v>
      </c>
      <c r="D14" s="231">
        <v>0</v>
      </c>
      <c r="E14" s="14"/>
      <c r="F14" s="14"/>
    </row>
    <row r="15" spans="1:6" ht="16.5" customHeight="1">
      <c r="A15" s="23" t="s">
        <v>522</v>
      </c>
      <c r="B15" s="5" t="s">
        <v>523</v>
      </c>
      <c r="C15" s="2" t="s">
        <v>614</v>
      </c>
      <c r="D15" s="231">
        <v>0</v>
      </c>
      <c r="E15" s="14"/>
      <c r="F15" s="14"/>
    </row>
    <row r="16" spans="1:6" ht="37.5" customHeight="1">
      <c r="A16" s="23" t="s">
        <v>524</v>
      </c>
      <c r="B16" s="6" t="s">
        <v>686</v>
      </c>
      <c r="C16" s="2" t="s">
        <v>683</v>
      </c>
      <c r="D16" s="231">
        <v>0</v>
      </c>
      <c r="E16" s="14"/>
      <c r="F16" s="14"/>
    </row>
    <row r="17" spans="1:6" ht="16.5" customHeight="1">
      <c r="A17" s="23" t="s">
        <v>526</v>
      </c>
      <c r="B17" s="5" t="s">
        <v>525</v>
      </c>
      <c r="C17" s="2" t="s">
        <v>615</v>
      </c>
      <c r="D17" s="231">
        <v>0</v>
      </c>
      <c r="E17" s="14"/>
      <c r="F17" s="14"/>
    </row>
    <row r="18" spans="1:6" ht="18" customHeight="1">
      <c r="A18" s="23" t="s">
        <v>528</v>
      </c>
      <c r="B18" s="5" t="s">
        <v>527</v>
      </c>
      <c r="C18" s="2" t="s">
        <v>633</v>
      </c>
      <c r="D18" s="231">
        <v>0</v>
      </c>
      <c r="E18" s="14"/>
      <c r="F18" s="14"/>
    </row>
    <row r="19" spans="1:6" ht="18.75" customHeight="1">
      <c r="A19" s="23" t="s">
        <v>552</v>
      </c>
      <c r="B19" s="6" t="s">
        <v>538</v>
      </c>
      <c r="C19" s="2" t="s">
        <v>634</v>
      </c>
      <c r="D19" s="231">
        <v>0</v>
      </c>
      <c r="E19" s="14"/>
      <c r="F19" s="14"/>
    </row>
    <row r="20" spans="1:6" ht="18.75" customHeight="1">
      <c r="A20" s="23" t="s">
        <v>553</v>
      </c>
      <c r="B20" s="6" t="s">
        <v>539</v>
      </c>
      <c r="C20" s="2" t="s">
        <v>635</v>
      </c>
      <c r="D20" s="231">
        <v>3000000</v>
      </c>
      <c r="E20" s="14"/>
      <c r="F20" s="14"/>
    </row>
    <row r="21" spans="1:6" ht="25.5">
      <c r="A21" s="23" t="s">
        <v>540</v>
      </c>
      <c r="B21" s="6" t="s">
        <v>541</v>
      </c>
      <c r="C21" s="2" t="s">
        <v>615</v>
      </c>
      <c r="D21" s="231">
        <v>0</v>
      </c>
      <c r="E21" s="14"/>
      <c r="F21" s="14"/>
    </row>
    <row r="22" spans="1:6" ht="15.75" customHeight="1">
      <c r="A22" s="364" t="s">
        <v>542</v>
      </c>
      <c r="B22" s="81" t="s">
        <v>543</v>
      </c>
      <c r="C22" s="621"/>
      <c r="D22" s="620">
        <f>D23+D24+D25+D26+D27+D28+D29</f>
        <v>2291084</v>
      </c>
      <c r="E22" s="32"/>
      <c r="F22" s="32"/>
    </row>
    <row r="23" spans="1:6" ht="15.75" customHeight="1">
      <c r="A23" s="23" t="s">
        <v>521</v>
      </c>
      <c r="B23" s="5" t="s">
        <v>544</v>
      </c>
      <c r="C23" s="2" t="s">
        <v>636</v>
      </c>
      <c r="D23" s="231">
        <v>2279084</v>
      </c>
      <c r="E23" s="14"/>
      <c r="F23" s="14"/>
    </row>
    <row r="24" spans="1:6" ht="15.75" customHeight="1">
      <c r="A24" s="23" t="s">
        <v>522</v>
      </c>
      <c r="B24" s="5" t="s">
        <v>545</v>
      </c>
      <c r="C24" s="2" t="s">
        <v>637</v>
      </c>
      <c r="D24" s="231">
        <v>0</v>
      </c>
      <c r="E24" s="14"/>
      <c r="F24" s="14"/>
    </row>
    <row r="25" spans="1:6" ht="15.75" customHeight="1">
      <c r="A25" s="23" t="s">
        <v>524</v>
      </c>
      <c r="B25" s="5" t="s">
        <v>333</v>
      </c>
      <c r="C25" s="2" t="s">
        <v>636</v>
      </c>
      <c r="D25" s="231">
        <v>12000</v>
      </c>
      <c r="E25" s="14"/>
      <c r="F25" s="14"/>
    </row>
    <row r="26" spans="1:6" ht="39" customHeight="1">
      <c r="A26" s="23" t="s">
        <v>526</v>
      </c>
      <c r="B26" s="6" t="s">
        <v>300</v>
      </c>
      <c r="C26" s="2" t="s">
        <v>687</v>
      </c>
      <c r="D26" s="231">
        <v>0</v>
      </c>
      <c r="E26" s="14"/>
      <c r="F26" s="14"/>
    </row>
    <row r="27" spans="1:12" ht="15.75" customHeight="1">
      <c r="A27" s="23" t="s">
        <v>528</v>
      </c>
      <c r="B27" s="5" t="s">
        <v>546</v>
      </c>
      <c r="C27" s="2" t="s">
        <v>638</v>
      </c>
      <c r="D27" s="231">
        <v>0</v>
      </c>
      <c r="E27" s="14"/>
      <c r="F27" s="14"/>
      <c r="L27" s="14"/>
    </row>
    <row r="28" spans="1:6" ht="15.75" customHeight="1">
      <c r="A28" s="23" t="s">
        <v>552</v>
      </c>
      <c r="B28" s="5" t="s">
        <v>547</v>
      </c>
      <c r="C28" s="2" t="s">
        <v>639</v>
      </c>
      <c r="D28" s="231">
        <v>0</v>
      </c>
      <c r="E28" s="14"/>
      <c r="F28" s="14"/>
    </row>
    <row r="29" spans="1:6" ht="15.75" customHeight="1" thickBot="1">
      <c r="A29" s="17" t="s">
        <v>553</v>
      </c>
      <c r="B29" s="25" t="s">
        <v>548</v>
      </c>
      <c r="C29" s="26" t="s">
        <v>270</v>
      </c>
      <c r="D29" s="270">
        <v>0</v>
      </c>
      <c r="E29" s="14"/>
      <c r="F29" s="14"/>
    </row>
    <row r="30" ht="30" customHeight="1"/>
    <row r="31" ht="16.5" customHeight="1">
      <c r="C31" s="41"/>
    </row>
    <row r="32" ht="8.25" customHeight="1"/>
    <row r="33" ht="19.5" customHeight="1">
      <c r="C33" s="41"/>
    </row>
  </sheetData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8"/>
  <sheetViews>
    <sheetView workbookViewId="0" topLeftCell="A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859" t="s">
        <v>5</v>
      </c>
      <c r="F1" s="859"/>
      <c r="G1" s="859"/>
      <c r="H1" s="859"/>
      <c r="I1" s="859"/>
      <c r="J1" s="859"/>
      <c r="K1" s="859"/>
      <c r="L1" s="859"/>
    </row>
    <row r="2" ht="3" customHeight="1" hidden="1"/>
    <row r="3" ht="12.75" hidden="1"/>
    <row r="4" ht="10.5" customHeight="1"/>
    <row r="5" spans="1:12" ht="15" customHeight="1">
      <c r="A5" s="860" t="s">
        <v>862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</row>
    <row r="6" s="14" customFormat="1" ht="13.5" thickBot="1"/>
    <row r="7" spans="1:12" ht="11.25" customHeight="1">
      <c r="A7" s="867" t="s">
        <v>464</v>
      </c>
      <c r="B7" s="868"/>
      <c r="C7" s="868"/>
      <c r="D7" s="865" t="s">
        <v>465</v>
      </c>
      <c r="E7" s="869" t="s">
        <v>335</v>
      </c>
      <c r="F7" s="854" t="s">
        <v>490</v>
      </c>
      <c r="G7" s="856" t="s">
        <v>439</v>
      </c>
      <c r="H7" s="856"/>
      <c r="I7" s="856"/>
      <c r="J7" s="856"/>
      <c r="K7" s="856"/>
      <c r="L7" s="863" t="s">
        <v>467</v>
      </c>
    </row>
    <row r="8" spans="1:12" ht="9.75" customHeight="1">
      <c r="A8" s="612"/>
      <c r="B8" s="609"/>
      <c r="C8" s="609"/>
      <c r="D8" s="866"/>
      <c r="E8" s="870"/>
      <c r="F8" s="855"/>
      <c r="G8" s="871" t="s">
        <v>705</v>
      </c>
      <c r="H8" s="872" t="s">
        <v>507</v>
      </c>
      <c r="I8" s="872"/>
      <c r="J8" s="872"/>
      <c r="K8" s="857" t="s">
        <v>766</v>
      </c>
      <c r="L8" s="864"/>
    </row>
    <row r="9" spans="1:12" ht="24.75" customHeight="1">
      <c r="A9" s="613" t="s">
        <v>468</v>
      </c>
      <c r="B9" s="608" t="s">
        <v>469</v>
      </c>
      <c r="C9" s="608" t="s">
        <v>797</v>
      </c>
      <c r="D9" s="866"/>
      <c r="E9" s="870"/>
      <c r="F9" s="855"/>
      <c r="G9" s="871"/>
      <c r="H9" s="611" t="s">
        <v>287</v>
      </c>
      <c r="I9" s="610" t="s">
        <v>587</v>
      </c>
      <c r="J9" s="610" t="s">
        <v>588</v>
      </c>
      <c r="K9" s="857"/>
      <c r="L9" s="864"/>
    </row>
    <row r="10" spans="1:12" ht="11.25" customHeight="1">
      <c r="A10" s="614">
        <v>1</v>
      </c>
      <c r="B10" s="540">
        <v>2</v>
      </c>
      <c r="C10" s="540">
        <v>3</v>
      </c>
      <c r="D10" s="540">
        <v>4</v>
      </c>
      <c r="E10" s="540">
        <v>5</v>
      </c>
      <c r="F10" s="540">
        <v>6</v>
      </c>
      <c r="G10" s="540">
        <v>7</v>
      </c>
      <c r="H10" s="540">
        <v>8</v>
      </c>
      <c r="I10" s="540">
        <v>9</v>
      </c>
      <c r="J10" s="540">
        <v>10</v>
      </c>
      <c r="K10" s="540">
        <v>11</v>
      </c>
      <c r="L10" s="615">
        <v>12</v>
      </c>
    </row>
    <row r="11" spans="1:13" ht="12" customHeight="1">
      <c r="A11" s="195" t="s">
        <v>470</v>
      </c>
      <c r="B11" s="201"/>
      <c r="C11" s="201"/>
      <c r="D11" s="201" t="s">
        <v>471</v>
      </c>
      <c r="E11" s="299">
        <v>0</v>
      </c>
      <c r="F11" s="299">
        <v>0</v>
      </c>
      <c r="G11" s="299"/>
      <c r="H11" s="299"/>
      <c r="I11" s="299"/>
      <c r="J11" s="299"/>
      <c r="K11" s="299"/>
      <c r="L11" s="300">
        <f>L12+L13</f>
        <v>153000</v>
      </c>
      <c r="M11" t="s">
        <v>752</v>
      </c>
    </row>
    <row r="12" spans="1:12" ht="12.75">
      <c r="A12" s="316" t="s">
        <v>798</v>
      </c>
      <c r="B12" s="317" t="s">
        <v>680</v>
      </c>
      <c r="C12" s="317" t="s">
        <v>681</v>
      </c>
      <c r="D12" s="317" t="s">
        <v>682</v>
      </c>
      <c r="E12" s="301">
        <v>0</v>
      </c>
      <c r="F12" s="301">
        <v>0</v>
      </c>
      <c r="G12" s="301"/>
      <c r="H12" s="301"/>
      <c r="I12" s="301"/>
      <c r="J12" s="301"/>
      <c r="K12" s="301"/>
      <c r="L12" s="302">
        <v>1000</v>
      </c>
    </row>
    <row r="13" spans="1:12" ht="14.25" customHeight="1">
      <c r="A13" s="316">
        <v>700</v>
      </c>
      <c r="B13" s="317">
        <v>70005</v>
      </c>
      <c r="C13" s="317">
        <v>2350</v>
      </c>
      <c r="D13" s="318" t="s">
        <v>194</v>
      </c>
      <c r="E13" s="301">
        <v>0</v>
      </c>
      <c r="F13" s="301">
        <v>0</v>
      </c>
      <c r="G13" s="301"/>
      <c r="H13" s="301"/>
      <c r="I13" s="301"/>
      <c r="J13" s="301"/>
      <c r="K13" s="301"/>
      <c r="L13" s="302">
        <v>152000</v>
      </c>
    </row>
    <row r="14" spans="1:12" ht="12.75">
      <c r="A14" s="298" t="s">
        <v>472</v>
      </c>
      <c r="B14" s="858" t="s">
        <v>473</v>
      </c>
      <c r="C14" s="858"/>
      <c r="D14" s="858"/>
      <c r="E14" s="858"/>
      <c r="F14" s="858"/>
      <c r="G14" s="303"/>
      <c r="H14" s="303"/>
      <c r="I14" s="303"/>
      <c r="J14" s="303"/>
      <c r="K14" s="303"/>
      <c r="L14" s="304"/>
    </row>
    <row r="15" spans="1:12" ht="17.25" customHeight="1">
      <c r="A15" s="319" t="s">
        <v>798</v>
      </c>
      <c r="B15" s="315" t="s">
        <v>173</v>
      </c>
      <c r="C15" s="315" t="s">
        <v>320</v>
      </c>
      <c r="D15" s="320" t="s">
        <v>475</v>
      </c>
      <c r="E15" s="305">
        <f>'Z 1'!F10</f>
        <v>70000</v>
      </c>
      <c r="F15" s="305">
        <f>F16+F17</f>
        <v>70000</v>
      </c>
      <c r="G15" s="305">
        <f aca="true" t="shared" si="0" ref="G15:L15">G16+G17</f>
        <v>70000</v>
      </c>
      <c r="H15" s="305">
        <f t="shared" si="0"/>
        <v>10000</v>
      </c>
      <c r="I15" s="305">
        <f t="shared" si="0"/>
        <v>0</v>
      </c>
      <c r="J15" s="305">
        <f t="shared" si="0"/>
        <v>0</v>
      </c>
      <c r="K15" s="305">
        <f t="shared" si="0"/>
        <v>0</v>
      </c>
      <c r="L15" s="563">
        <f t="shared" si="0"/>
        <v>0</v>
      </c>
    </row>
    <row r="16" spans="1:12" ht="12.75">
      <c r="A16" s="267"/>
      <c r="B16" s="268"/>
      <c r="C16" s="268" t="s">
        <v>693</v>
      </c>
      <c r="D16" s="321" t="s">
        <v>694</v>
      </c>
      <c r="E16" s="259">
        <v>0</v>
      </c>
      <c r="F16" s="259">
        <f>'Z 2 '!D10</f>
        <v>10000</v>
      </c>
      <c r="G16" s="259">
        <f>F16</f>
        <v>10000</v>
      </c>
      <c r="H16" s="259">
        <f>G16</f>
        <v>10000</v>
      </c>
      <c r="I16" s="259"/>
      <c r="J16" s="259"/>
      <c r="K16" s="259"/>
      <c r="L16" s="504"/>
    </row>
    <row r="17" spans="1:12" ht="12.75">
      <c r="A17" s="306"/>
      <c r="B17" s="131"/>
      <c r="C17" s="131" t="s">
        <v>165</v>
      </c>
      <c r="D17" s="297" t="s">
        <v>240</v>
      </c>
      <c r="E17" s="131">
        <v>0</v>
      </c>
      <c r="F17" s="131">
        <f>'Z 2 '!D11</f>
        <v>60000</v>
      </c>
      <c r="G17" s="131">
        <f>F17</f>
        <v>60000</v>
      </c>
      <c r="H17" s="131"/>
      <c r="I17" s="131"/>
      <c r="J17" s="131"/>
      <c r="K17" s="131"/>
      <c r="L17" s="307">
        <v>0</v>
      </c>
    </row>
    <row r="18" spans="1:12" ht="12.75" hidden="1">
      <c r="A18" s="308" t="s">
        <v>798</v>
      </c>
      <c r="B18" s="145" t="s">
        <v>801</v>
      </c>
      <c r="C18" s="145" t="s">
        <v>474</v>
      </c>
      <c r="D18" s="145" t="s">
        <v>480</v>
      </c>
      <c r="E18" s="145" t="e">
        <f>'Z 1'!#REF!</f>
        <v>#REF!</v>
      </c>
      <c r="F18" s="145">
        <f>F19+F20+F21+F22+F24+F23+F25+F26+F27+F28+F29+F30</f>
        <v>0</v>
      </c>
      <c r="G18" s="145"/>
      <c r="H18" s="145"/>
      <c r="I18" s="145"/>
      <c r="J18" s="145"/>
      <c r="K18" s="145"/>
      <c r="L18" s="309">
        <v>0</v>
      </c>
    </row>
    <row r="19" spans="1:12" ht="12.75" hidden="1">
      <c r="A19" s="306"/>
      <c r="B19" s="131"/>
      <c r="C19" s="131" t="s">
        <v>151</v>
      </c>
      <c r="D19" s="297" t="s">
        <v>152</v>
      </c>
      <c r="E19" s="131">
        <v>0</v>
      </c>
      <c r="F19" s="131">
        <v>0</v>
      </c>
      <c r="G19" s="131"/>
      <c r="H19" s="131"/>
      <c r="I19" s="131"/>
      <c r="J19" s="131"/>
      <c r="K19" s="131"/>
      <c r="L19" s="307">
        <v>0</v>
      </c>
    </row>
    <row r="20" spans="1:12" ht="12.75" hidden="1">
      <c r="A20" s="306"/>
      <c r="B20" s="131"/>
      <c r="C20" s="131" t="s">
        <v>153</v>
      </c>
      <c r="D20" s="297" t="s">
        <v>154</v>
      </c>
      <c r="E20" s="131">
        <v>0</v>
      </c>
      <c r="F20" s="131">
        <v>0</v>
      </c>
      <c r="G20" s="131"/>
      <c r="H20" s="131"/>
      <c r="I20" s="131"/>
      <c r="J20" s="131"/>
      <c r="K20" s="131"/>
      <c r="L20" s="307">
        <v>0</v>
      </c>
    </row>
    <row r="21" spans="1:12" ht="12.75" hidden="1">
      <c r="A21" s="306"/>
      <c r="B21" s="131"/>
      <c r="C21" s="131" t="s">
        <v>155</v>
      </c>
      <c r="D21" s="131" t="s">
        <v>481</v>
      </c>
      <c r="E21" s="131">
        <v>0</v>
      </c>
      <c r="F21" s="131">
        <v>0</v>
      </c>
      <c r="G21" s="131"/>
      <c r="H21" s="131"/>
      <c r="I21" s="131"/>
      <c r="J21" s="131"/>
      <c r="K21" s="131"/>
      <c r="L21" s="307">
        <v>0</v>
      </c>
    </row>
    <row r="22" spans="1:12" ht="12.75" hidden="1">
      <c r="A22" s="306"/>
      <c r="B22" s="131"/>
      <c r="C22" s="297" t="s">
        <v>182</v>
      </c>
      <c r="D22" s="297" t="s">
        <v>482</v>
      </c>
      <c r="E22" s="131">
        <v>0</v>
      </c>
      <c r="F22" s="131">
        <v>0</v>
      </c>
      <c r="G22" s="131"/>
      <c r="H22" s="131"/>
      <c r="I22" s="131"/>
      <c r="J22" s="131"/>
      <c r="K22" s="131"/>
      <c r="L22" s="307">
        <v>0</v>
      </c>
    </row>
    <row r="23" spans="1:12" ht="12.75" hidden="1">
      <c r="A23" s="306"/>
      <c r="B23" s="131"/>
      <c r="C23" s="297" t="s">
        <v>157</v>
      </c>
      <c r="D23" s="297" t="s">
        <v>158</v>
      </c>
      <c r="E23" s="131">
        <v>0</v>
      </c>
      <c r="F23" s="131">
        <v>0</v>
      </c>
      <c r="G23" s="131"/>
      <c r="H23" s="131"/>
      <c r="I23" s="131"/>
      <c r="J23" s="131"/>
      <c r="K23" s="131"/>
      <c r="L23" s="307">
        <v>0</v>
      </c>
    </row>
    <row r="24" spans="1:12" ht="12.75" hidden="1">
      <c r="A24" s="306"/>
      <c r="B24" s="131"/>
      <c r="C24" s="310">
        <v>4210</v>
      </c>
      <c r="D24" s="131" t="s">
        <v>160</v>
      </c>
      <c r="E24" s="131">
        <v>0</v>
      </c>
      <c r="F24" s="131">
        <v>0</v>
      </c>
      <c r="G24" s="131"/>
      <c r="H24" s="131"/>
      <c r="I24" s="131"/>
      <c r="J24" s="131"/>
      <c r="K24" s="131"/>
      <c r="L24" s="307">
        <v>0</v>
      </c>
    </row>
    <row r="25" spans="1:12" ht="12.75" hidden="1">
      <c r="A25" s="306"/>
      <c r="B25" s="131"/>
      <c r="C25" s="310">
        <v>4260</v>
      </c>
      <c r="D25" s="131" t="s">
        <v>238</v>
      </c>
      <c r="E25" s="131">
        <v>0</v>
      </c>
      <c r="F25" s="131">
        <v>0</v>
      </c>
      <c r="G25" s="131"/>
      <c r="H25" s="131"/>
      <c r="I25" s="131"/>
      <c r="J25" s="131"/>
      <c r="K25" s="131"/>
      <c r="L25" s="307">
        <v>0</v>
      </c>
    </row>
    <row r="26" spans="1:12" ht="12.75" hidden="1">
      <c r="A26" s="306"/>
      <c r="B26" s="131"/>
      <c r="C26" s="310">
        <v>4270</v>
      </c>
      <c r="D26" s="131" t="s">
        <v>239</v>
      </c>
      <c r="E26" s="131">
        <v>0</v>
      </c>
      <c r="F26" s="131">
        <v>0</v>
      </c>
      <c r="G26" s="131"/>
      <c r="H26" s="131"/>
      <c r="I26" s="131"/>
      <c r="J26" s="131"/>
      <c r="K26" s="131"/>
      <c r="L26" s="307">
        <v>0</v>
      </c>
    </row>
    <row r="27" spans="1:12" ht="12.75" hidden="1">
      <c r="A27" s="306"/>
      <c r="B27" s="131"/>
      <c r="C27" s="310">
        <v>4300</v>
      </c>
      <c r="D27" s="131" t="s">
        <v>240</v>
      </c>
      <c r="E27" s="131">
        <v>0</v>
      </c>
      <c r="F27" s="131">
        <v>0</v>
      </c>
      <c r="G27" s="131"/>
      <c r="H27" s="131"/>
      <c r="I27" s="131"/>
      <c r="J27" s="131"/>
      <c r="K27" s="131"/>
      <c r="L27" s="307">
        <v>0</v>
      </c>
    </row>
    <row r="28" spans="1:12" ht="12.75" hidden="1">
      <c r="A28" s="306"/>
      <c r="B28" s="131"/>
      <c r="C28" s="310">
        <v>4410</v>
      </c>
      <c r="D28" s="131" t="s">
        <v>168</v>
      </c>
      <c r="E28" s="131">
        <v>0</v>
      </c>
      <c r="F28" s="131">
        <v>0</v>
      </c>
      <c r="G28" s="131"/>
      <c r="H28" s="131"/>
      <c r="I28" s="131"/>
      <c r="J28" s="131"/>
      <c r="K28" s="131"/>
      <c r="L28" s="307">
        <v>0</v>
      </c>
    </row>
    <row r="29" spans="1:12" ht="12.75" hidden="1">
      <c r="A29" s="306"/>
      <c r="B29" s="131"/>
      <c r="C29" s="310">
        <v>4430</v>
      </c>
      <c r="D29" s="131" t="s">
        <v>170</v>
      </c>
      <c r="E29" s="131">
        <v>0</v>
      </c>
      <c r="F29" s="131">
        <v>0</v>
      </c>
      <c r="G29" s="131"/>
      <c r="H29" s="131"/>
      <c r="I29" s="131"/>
      <c r="J29" s="131"/>
      <c r="K29" s="131"/>
      <c r="L29" s="307">
        <v>0</v>
      </c>
    </row>
    <row r="30" spans="1:12" ht="12.75" hidden="1">
      <c r="A30" s="306"/>
      <c r="B30" s="131"/>
      <c r="C30" s="310">
        <v>4440</v>
      </c>
      <c r="D30" s="131" t="s">
        <v>172</v>
      </c>
      <c r="E30" s="131">
        <v>0</v>
      </c>
      <c r="F30" s="131">
        <v>0</v>
      </c>
      <c r="G30" s="131"/>
      <c r="H30" s="131"/>
      <c r="I30" s="131"/>
      <c r="J30" s="131"/>
      <c r="K30" s="131"/>
      <c r="L30" s="307">
        <v>0</v>
      </c>
    </row>
    <row r="31" spans="1:12" ht="15.75" customHeight="1" hidden="1">
      <c r="A31" s="308" t="s">
        <v>174</v>
      </c>
      <c r="B31" s="145" t="s">
        <v>176</v>
      </c>
      <c r="C31" s="145" t="s">
        <v>474</v>
      </c>
      <c r="D31" s="145" t="s">
        <v>177</v>
      </c>
      <c r="E31" s="145">
        <v>0</v>
      </c>
      <c r="F31" s="145">
        <f>F32</f>
        <v>0</v>
      </c>
      <c r="G31" s="145"/>
      <c r="H31" s="145"/>
      <c r="I31" s="145"/>
      <c r="J31" s="145"/>
      <c r="K31" s="145"/>
      <c r="L31" s="309">
        <v>0</v>
      </c>
    </row>
    <row r="32" spans="1:12" ht="15" customHeight="1" hidden="1">
      <c r="A32" s="306"/>
      <c r="B32" s="131"/>
      <c r="C32" s="131"/>
      <c r="D32" s="131" t="s">
        <v>273</v>
      </c>
      <c r="E32" s="131"/>
      <c r="F32" s="131">
        <v>0</v>
      </c>
      <c r="G32" s="131"/>
      <c r="H32" s="131"/>
      <c r="I32" s="131"/>
      <c r="J32" s="131"/>
      <c r="K32" s="131"/>
      <c r="L32" s="307">
        <v>0</v>
      </c>
    </row>
    <row r="33" spans="1:12" ht="17.25" customHeight="1">
      <c r="A33" s="319" t="s">
        <v>192</v>
      </c>
      <c r="B33" s="315" t="s">
        <v>193</v>
      </c>
      <c r="C33" s="315" t="s">
        <v>320</v>
      </c>
      <c r="D33" s="320" t="s">
        <v>194</v>
      </c>
      <c r="E33" s="305">
        <f>'Z 1'!F32</f>
        <v>66000</v>
      </c>
      <c r="F33" s="305">
        <f aca="true" t="shared" si="1" ref="F33:L33">SUM(F34:F40)</f>
        <v>66000</v>
      </c>
      <c r="G33" s="305">
        <f t="shared" si="1"/>
        <v>66000</v>
      </c>
      <c r="H33" s="305">
        <f t="shared" si="1"/>
        <v>5000</v>
      </c>
      <c r="I33" s="305">
        <f t="shared" si="1"/>
        <v>0</v>
      </c>
      <c r="J33" s="305">
        <f t="shared" si="1"/>
        <v>0</v>
      </c>
      <c r="K33" s="305">
        <f t="shared" si="1"/>
        <v>0</v>
      </c>
      <c r="L33" s="563">
        <f t="shared" si="1"/>
        <v>0</v>
      </c>
    </row>
    <row r="34" spans="1:12" ht="12.75" customHeight="1">
      <c r="A34" s="192"/>
      <c r="B34" s="199"/>
      <c r="C34" s="189">
        <v>4170</v>
      </c>
      <c r="D34" s="321" t="s">
        <v>694</v>
      </c>
      <c r="E34" s="252"/>
      <c r="F34" s="252">
        <v>5000</v>
      </c>
      <c r="G34" s="252">
        <f>F34</f>
        <v>5000</v>
      </c>
      <c r="H34" s="252">
        <f>G34</f>
        <v>5000</v>
      </c>
      <c r="I34" s="252"/>
      <c r="J34" s="252"/>
      <c r="K34" s="252"/>
      <c r="L34" s="256"/>
    </row>
    <row r="35" spans="1:12" ht="12.75" customHeight="1">
      <c r="A35" s="192"/>
      <c r="B35" s="199"/>
      <c r="C35" s="189" t="s">
        <v>159</v>
      </c>
      <c r="D35" s="321" t="s">
        <v>846</v>
      </c>
      <c r="E35" s="252"/>
      <c r="F35" s="252">
        <v>3000</v>
      </c>
      <c r="G35" s="252">
        <f aca="true" t="shared" si="2" ref="G35:G40">F35</f>
        <v>3000</v>
      </c>
      <c r="H35" s="252"/>
      <c r="I35" s="252"/>
      <c r="J35" s="252"/>
      <c r="K35" s="252"/>
      <c r="L35" s="256"/>
    </row>
    <row r="36" spans="1:12" ht="12.75">
      <c r="A36" s="187"/>
      <c r="B36" s="314"/>
      <c r="C36" s="63" t="s">
        <v>161</v>
      </c>
      <c r="D36" s="62" t="s">
        <v>238</v>
      </c>
      <c r="E36" s="131">
        <v>0</v>
      </c>
      <c r="F36" s="131">
        <f>'Z 2 '!D53</f>
        <v>3000</v>
      </c>
      <c r="G36" s="252">
        <f t="shared" si="2"/>
        <v>3000</v>
      </c>
      <c r="H36" s="131"/>
      <c r="I36" s="131"/>
      <c r="J36" s="131"/>
      <c r="K36" s="131"/>
      <c r="L36" s="146"/>
    </row>
    <row r="37" spans="1:12" ht="12.75">
      <c r="A37" s="186"/>
      <c r="B37" s="63"/>
      <c r="C37" s="63" t="s">
        <v>165</v>
      </c>
      <c r="D37" s="62" t="s">
        <v>240</v>
      </c>
      <c r="E37" s="131">
        <v>0</v>
      </c>
      <c r="F37" s="131">
        <v>24300</v>
      </c>
      <c r="G37" s="252">
        <f t="shared" si="2"/>
        <v>24300</v>
      </c>
      <c r="H37" s="131"/>
      <c r="I37" s="131"/>
      <c r="J37" s="131"/>
      <c r="K37" s="131"/>
      <c r="L37" s="132"/>
    </row>
    <row r="38" spans="1:12" ht="12.75">
      <c r="A38" s="186"/>
      <c r="B38" s="63"/>
      <c r="C38" s="63" t="s">
        <v>169</v>
      </c>
      <c r="D38" s="62" t="s">
        <v>170</v>
      </c>
      <c r="E38" s="131"/>
      <c r="F38" s="131">
        <v>5000</v>
      </c>
      <c r="G38" s="252">
        <f t="shared" si="2"/>
        <v>5000</v>
      </c>
      <c r="H38" s="131"/>
      <c r="I38" s="131"/>
      <c r="J38" s="131"/>
      <c r="K38" s="131"/>
      <c r="L38" s="132"/>
    </row>
    <row r="39" spans="1:12" ht="12.75">
      <c r="A39" s="187"/>
      <c r="B39" s="314"/>
      <c r="C39" s="63" t="s">
        <v>187</v>
      </c>
      <c r="D39" s="62" t="s">
        <v>188</v>
      </c>
      <c r="E39" s="131">
        <v>0</v>
      </c>
      <c r="F39" s="131">
        <v>21000</v>
      </c>
      <c r="G39" s="252">
        <f t="shared" si="2"/>
        <v>21000</v>
      </c>
      <c r="H39" s="131"/>
      <c r="I39" s="131"/>
      <c r="J39" s="131"/>
      <c r="K39" s="131"/>
      <c r="L39" s="307"/>
    </row>
    <row r="40" spans="1:12" ht="12.75">
      <c r="A40" s="187"/>
      <c r="B40" s="314"/>
      <c r="C40" s="63" t="s">
        <v>223</v>
      </c>
      <c r="D40" s="62" t="s">
        <v>228</v>
      </c>
      <c r="E40" s="131">
        <v>0</v>
      </c>
      <c r="F40" s="131">
        <v>4700</v>
      </c>
      <c r="G40" s="252">
        <f t="shared" si="2"/>
        <v>4700</v>
      </c>
      <c r="H40" s="131"/>
      <c r="I40" s="131"/>
      <c r="J40" s="131"/>
      <c r="K40" s="131"/>
      <c r="L40" s="307"/>
    </row>
    <row r="41" spans="1:12" ht="12.75" hidden="1">
      <c r="A41" s="187"/>
      <c r="B41" s="314"/>
      <c r="C41" s="63" t="s">
        <v>777</v>
      </c>
      <c r="D41" s="62" t="s">
        <v>604</v>
      </c>
      <c r="E41" s="131">
        <v>0</v>
      </c>
      <c r="F41" s="131">
        <v>0</v>
      </c>
      <c r="G41" s="131"/>
      <c r="H41" s="131"/>
      <c r="I41" s="131"/>
      <c r="J41" s="131"/>
      <c r="K41" s="131"/>
      <c r="L41" s="307">
        <v>0</v>
      </c>
    </row>
    <row r="42" spans="1:12" ht="12.75" hidden="1">
      <c r="A42" s="187"/>
      <c r="B42" s="314"/>
      <c r="C42" s="63" t="s">
        <v>419</v>
      </c>
      <c r="D42" s="62" t="s">
        <v>778</v>
      </c>
      <c r="E42" s="131">
        <v>0</v>
      </c>
      <c r="F42" s="131">
        <v>0</v>
      </c>
      <c r="G42" s="131"/>
      <c r="H42" s="131"/>
      <c r="I42" s="131"/>
      <c r="J42" s="131"/>
      <c r="K42" s="131"/>
      <c r="L42" s="307">
        <v>0</v>
      </c>
    </row>
    <row r="43" spans="1:12" ht="17.25" customHeight="1">
      <c r="A43" s="319" t="s">
        <v>196</v>
      </c>
      <c r="B43" s="315" t="s">
        <v>198</v>
      </c>
      <c r="C43" s="315" t="s">
        <v>320</v>
      </c>
      <c r="D43" s="320" t="s">
        <v>199</v>
      </c>
      <c r="E43" s="305">
        <f>'Z 1'!F35</f>
        <v>40000</v>
      </c>
      <c r="F43" s="305">
        <f aca="true" t="shared" si="3" ref="F43:K43">F44</f>
        <v>40000</v>
      </c>
      <c r="G43" s="305">
        <f t="shared" si="3"/>
        <v>40000</v>
      </c>
      <c r="H43" s="305">
        <f t="shared" si="3"/>
        <v>0</v>
      </c>
      <c r="I43" s="305">
        <f t="shared" si="3"/>
        <v>0</v>
      </c>
      <c r="J43" s="305">
        <f t="shared" si="3"/>
        <v>0</v>
      </c>
      <c r="K43" s="305">
        <f t="shared" si="3"/>
        <v>0</v>
      </c>
      <c r="L43" s="302">
        <v>0</v>
      </c>
    </row>
    <row r="44" spans="1:12" ht="12.75">
      <c r="A44" s="187"/>
      <c r="B44" s="314"/>
      <c r="C44" s="63" t="s">
        <v>165</v>
      </c>
      <c r="D44" s="62" t="s">
        <v>240</v>
      </c>
      <c r="E44" s="131">
        <v>0</v>
      </c>
      <c r="F44" s="131">
        <f>'Z 2 '!D61</f>
        <v>40000</v>
      </c>
      <c r="G44" s="131">
        <f>F44</f>
        <v>40000</v>
      </c>
      <c r="H44" s="131"/>
      <c r="I44" s="131"/>
      <c r="J44" s="131"/>
      <c r="K44" s="131"/>
      <c r="L44" s="309">
        <v>0</v>
      </c>
    </row>
    <row r="45" spans="1:12" ht="12.75">
      <c r="A45" s="319" t="s">
        <v>196</v>
      </c>
      <c r="B45" s="315" t="s">
        <v>200</v>
      </c>
      <c r="C45" s="315" t="s">
        <v>320</v>
      </c>
      <c r="D45" s="320" t="s">
        <v>201</v>
      </c>
      <c r="E45" s="305">
        <f>'Z 1'!F37</f>
        <v>19000</v>
      </c>
      <c r="F45" s="305">
        <f aca="true" t="shared" si="4" ref="F45:K45">F46</f>
        <v>19000</v>
      </c>
      <c r="G45" s="305">
        <f t="shared" si="4"/>
        <v>19000</v>
      </c>
      <c r="H45" s="305">
        <f t="shared" si="4"/>
        <v>0</v>
      </c>
      <c r="I45" s="305">
        <f t="shared" si="4"/>
        <v>0</v>
      </c>
      <c r="J45" s="305">
        <f t="shared" si="4"/>
        <v>0</v>
      </c>
      <c r="K45" s="305">
        <f t="shared" si="4"/>
        <v>0</v>
      </c>
      <c r="L45" s="302">
        <v>0</v>
      </c>
    </row>
    <row r="46" spans="1:12" ht="12.75">
      <c r="A46" s="186"/>
      <c r="B46" s="63"/>
      <c r="C46" s="63" t="s">
        <v>165</v>
      </c>
      <c r="D46" s="62" t="s">
        <v>240</v>
      </c>
      <c r="E46" s="131">
        <v>0</v>
      </c>
      <c r="F46" s="131">
        <f>'Z 2 '!D63</f>
        <v>19000</v>
      </c>
      <c r="G46" s="131">
        <f>F46</f>
        <v>19000</v>
      </c>
      <c r="H46" s="131"/>
      <c r="I46" s="131"/>
      <c r="J46" s="131"/>
      <c r="K46" s="131"/>
      <c r="L46" s="307">
        <v>0</v>
      </c>
    </row>
    <row r="47" spans="1:12" ht="12.75">
      <c r="A47" s="319" t="s">
        <v>196</v>
      </c>
      <c r="B47" s="315" t="s">
        <v>202</v>
      </c>
      <c r="C47" s="315" t="s">
        <v>320</v>
      </c>
      <c r="D47" s="315" t="s">
        <v>203</v>
      </c>
      <c r="E47" s="305">
        <f>'Z 1'!F40</f>
        <v>262060</v>
      </c>
      <c r="F47" s="305">
        <f aca="true" t="shared" si="5" ref="F47:K47">SUM(F48:F67)</f>
        <v>262060</v>
      </c>
      <c r="G47" s="305">
        <f t="shared" si="5"/>
        <v>262060</v>
      </c>
      <c r="H47" s="305">
        <f t="shared" si="5"/>
        <v>201770</v>
      </c>
      <c r="I47" s="305">
        <f t="shared" si="5"/>
        <v>35753</v>
      </c>
      <c r="J47" s="305">
        <f t="shared" si="5"/>
        <v>0</v>
      </c>
      <c r="K47" s="305">
        <f t="shared" si="5"/>
        <v>0</v>
      </c>
      <c r="L47" s="302">
        <v>0</v>
      </c>
    </row>
    <row r="48" spans="1:12" ht="14.25" customHeight="1">
      <c r="A48" s="186"/>
      <c r="B48" s="314"/>
      <c r="C48" s="63" t="s">
        <v>151</v>
      </c>
      <c r="D48" s="62" t="s">
        <v>152</v>
      </c>
      <c r="E48" s="131">
        <v>0</v>
      </c>
      <c r="F48" s="131">
        <f>'Z 2 '!D65</f>
        <v>77490</v>
      </c>
      <c r="G48" s="131">
        <f>F48</f>
        <v>77490</v>
      </c>
      <c r="H48" s="131">
        <f>G48</f>
        <v>77490</v>
      </c>
      <c r="I48" s="131"/>
      <c r="J48" s="131"/>
      <c r="K48" s="131"/>
      <c r="L48" s="307">
        <v>0</v>
      </c>
    </row>
    <row r="49" spans="1:12" ht="14.25" customHeight="1">
      <c r="A49" s="186"/>
      <c r="B49" s="314"/>
      <c r="C49" s="63" t="s">
        <v>153</v>
      </c>
      <c r="D49" s="62" t="s">
        <v>154</v>
      </c>
      <c r="E49" s="131">
        <v>0</v>
      </c>
      <c r="F49" s="131">
        <f>'Z 2 '!D66</f>
        <v>108240</v>
      </c>
      <c r="G49" s="131">
        <f aca="true" t="shared" si="6" ref="G49:H67">F49</f>
        <v>108240</v>
      </c>
      <c r="H49" s="131">
        <f t="shared" si="6"/>
        <v>108240</v>
      </c>
      <c r="I49" s="131"/>
      <c r="J49" s="131"/>
      <c r="K49" s="131"/>
      <c r="L49" s="307">
        <v>0</v>
      </c>
    </row>
    <row r="50" spans="1:12" ht="12.75">
      <c r="A50" s="186"/>
      <c r="B50" s="314"/>
      <c r="C50" s="63" t="s">
        <v>155</v>
      </c>
      <c r="D50" s="63" t="s">
        <v>481</v>
      </c>
      <c r="E50" s="131">
        <v>0</v>
      </c>
      <c r="F50" s="131">
        <f>'Z 2 '!D67</f>
        <v>16040</v>
      </c>
      <c r="G50" s="131">
        <f t="shared" si="6"/>
        <v>16040</v>
      </c>
      <c r="H50" s="131">
        <f t="shared" si="6"/>
        <v>16040</v>
      </c>
      <c r="I50" s="131"/>
      <c r="J50" s="131"/>
      <c r="K50" s="131"/>
      <c r="L50" s="307">
        <v>0</v>
      </c>
    </row>
    <row r="51" spans="1:12" ht="12.75">
      <c r="A51" s="186"/>
      <c r="B51" s="314"/>
      <c r="C51" s="62" t="s">
        <v>182</v>
      </c>
      <c r="D51" s="62" t="s">
        <v>218</v>
      </c>
      <c r="E51" s="131">
        <v>0</v>
      </c>
      <c r="F51" s="131">
        <f>'Z 2 '!D68</f>
        <v>31021</v>
      </c>
      <c r="G51" s="131">
        <f t="shared" si="6"/>
        <v>31021</v>
      </c>
      <c r="H51" s="131"/>
      <c r="I51" s="131">
        <f>G51</f>
        <v>31021</v>
      </c>
      <c r="J51" s="131"/>
      <c r="K51" s="131"/>
      <c r="L51" s="307">
        <v>0</v>
      </c>
    </row>
    <row r="52" spans="1:12" ht="13.5" customHeight="1">
      <c r="A52" s="186"/>
      <c r="B52" s="314"/>
      <c r="C52" s="62" t="s">
        <v>157</v>
      </c>
      <c r="D52" s="62" t="s">
        <v>158</v>
      </c>
      <c r="E52" s="131">
        <v>0</v>
      </c>
      <c r="F52" s="131">
        <f>'Z 2 '!D69</f>
        <v>4732</v>
      </c>
      <c r="G52" s="131">
        <f t="shared" si="6"/>
        <v>4732</v>
      </c>
      <c r="H52" s="131"/>
      <c r="I52" s="131">
        <f>G52</f>
        <v>4732</v>
      </c>
      <c r="J52" s="131"/>
      <c r="K52" s="131"/>
      <c r="L52" s="307">
        <v>0</v>
      </c>
    </row>
    <row r="53" spans="1:12" ht="15" customHeight="1">
      <c r="A53" s="186"/>
      <c r="B53" s="314"/>
      <c r="C53" s="63" t="s">
        <v>159</v>
      </c>
      <c r="D53" s="63" t="s">
        <v>160</v>
      </c>
      <c r="E53" s="131">
        <v>0</v>
      </c>
      <c r="F53" s="131">
        <f>'Z 2 '!D70</f>
        <v>3300</v>
      </c>
      <c r="G53" s="131">
        <f t="shared" si="6"/>
        <v>3300</v>
      </c>
      <c r="H53" s="131"/>
      <c r="I53" s="131"/>
      <c r="J53" s="131"/>
      <c r="K53" s="131"/>
      <c r="L53" s="307">
        <v>0</v>
      </c>
    </row>
    <row r="54" spans="1:12" ht="15" customHeight="1">
      <c r="A54" s="186"/>
      <c r="B54" s="314"/>
      <c r="C54" s="63" t="s">
        <v>161</v>
      </c>
      <c r="D54" s="62" t="s">
        <v>238</v>
      </c>
      <c r="E54" s="131">
        <v>0</v>
      </c>
      <c r="F54" s="131">
        <f>'Z 2 '!D71</f>
        <v>2557</v>
      </c>
      <c r="G54" s="131">
        <f t="shared" si="6"/>
        <v>2557</v>
      </c>
      <c r="H54" s="131"/>
      <c r="I54" s="131"/>
      <c r="J54" s="131"/>
      <c r="K54" s="131"/>
      <c r="L54" s="307">
        <v>0</v>
      </c>
    </row>
    <row r="55" spans="1:12" ht="15" customHeight="1">
      <c r="A55" s="186"/>
      <c r="B55" s="314"/>
      <c r="C55" s="63" t="s">
        <v>224</v>
      </c>
      <c r="D55" s="62" t="s">
        <v>225</v>
      </c>
      <c r="E55" s="131">
        <v>0</v>
      </c>
      <c r="F55" s="131">
        <f>'Z 2 '!D72</f>
        <v>200</v>
      </c>
      <c r="G55" s="131">
        <f t="shared" si="6"/>
        <v>200</v>
      </c>
      <c r="H55" s="131"/>
      <c r="I55" s="131"/>
      <c r="J55" s="131"/>
      <c r="K55" s="131"/>
      <c r="L55" s="307">
        <v>0</v>
      </c>
    </row>
    <row r="56" spans="1:12" ht="15" customHeight="1">
      <c r="A56" s="186"/>
      <c r="B56" s="314"/>
      <c r="C56" s="63" t="s">
        <v>165</v>
      </c>
      <c r="D56" s="63" t="s">
        <v>240</v>
      </c>
      <c r="E56" s="131">
        <v>0</v>
      </c>
      <c r="F56" s="131">
        <f>'Z 2 '!D73</f>
        <v>3930</v>
      </c>
      <c r="G56" s="131">
        <f t="shared" si="6"/>
        <v>3930</v>
      </c>
      <c r="H56" s="131"/>
      <c r="I56" s="131"/>
      <c r="J56" s="131"/>
      <c r="K56" s="131"/>
      <c r="L56" s="307">
        <v>0</v>
      </c>
    </row>
    <row r="57" spans="1:12" ht="15" customHeight="1">
      <c r="A57" s="186"/>
      <c r="B57" s="314"/>
      <c r="C57" s="63" t="s">
        <v>695</v>
      </c>
      <c r="D57" s="62" t="s">
        <v>696</v>
      </c>
      <c r="E57" s="131">
        <v>0</v>
      </c>
      <c r="F57" s="131">
        <f>'Z 2 '!D74</f>
        <v>420</v>
      </c>
      <c r="G57" s="131">
        <f t="shared" si="6"/>
        <v>420</v>
      </c>
      <c r="H57" s="131"/>
      <c r="I57" s="131"/>
      <c r="J57" s="131"/>
      <c r="K57" s="131"/>
      <c r="L57" s="307">
        <v>0</v>
      </c>
    </row>
    <row r="58" spans="1:12" ht="15" customHeight="1">
      <c r="A58" s="186"/>
      <c r="B58" s="314"/>
      <c r="C58" s="63" t="s">
        <v>401</v>
      </c>
      <c r="D58" s="62" t="s">
        <v>403</v>
      </c>
      <c r="E58" s="131">
        <v>0</v>
      </c>
      <c r="F58" s="131">
        <f>'Z 2 '!D75</f>
        <v>560</v>
      </c>
      <c r="G58" s="131">
        <f t="shared" si="6"/>
        <v>560</v>
      </c>
      <c r="H58" s="131"/>
      <c r="I58" s="131"/>
      <c r="J58" s="131"/>
      <c r="K58" s="131"/>
      <c r="L58" s="307">
        <v>0</v>
      </c>
    </row>
    <row r="59" spans="1:12" ht="15" customHeight="1">
      <c r="A59" s="186"/>
      <c r="B59" s="314"/>
      <c r="C59" s="63" t="s">
        <v>393</v>
      </c>
      <c r="D59" s="62" t="s">
        <v>397</v>
      </c>
      <c r="E59" s="131">
        <v>0</v>
      </c>
      <c r="F59" s="131">
        <f>'Z 2 '!D76</f>
        <v>2100</v>
      </c>
      <c r="G59" s="131">
        <f t="shared" si="6"/>
        <v>2100</v>
      </c>
      <c r="H59" s="131"/>
      <c r="I59" s="131"/>
      <c r="J59" s="131"/>
      <c r="K59" s="131"/>
      <c r="L59" s="307">
        <v>0</v>
      </c>
    </row>
    <row r="60" spans="1:12" ht="15" customHeight="1">
      <c r="A60" s="186"/>
      <c r="B60" s="314"/>
      <c r="C60" s="63" t="s">
        <v>407</v>
      </c>
      <c r="D60" s="62" t="s">
        <v>408</v>
      </c>
      <c r="E60" s="131">
        <v>0</v>
      </c>
      <c r="F60" s="131">
        <f>'Z 2 '!D77</f>
        <v>3120</v>
      </c>
      <c r="G60" s="131">
        <f t="shared" si="6"/>
        <v>3120</v>
      </c>
      <c r="H60" s="131"/>
      <c r="I60" s="131"/>
      <c r="J60" s="131"/>
      <c r="K60" s="131"/>
      <c r="L60" s="307">
        <v>0</v>
      </c>
    </row>
    <row r="61" spans="1:12" ht="15" customHeight="1">
      <c r="A61" s="186"/>
      <c r="B61" s="314"/>
      <c r="C61" s="63" t="s">
        <v>167</v>
      </c>
      <c r="D61" s="63" t="s">
        <v>168</v>
      </c>
      <c r="E61" s="131">
        <v>0</v>
      </c>
      <c r="F61" s="131">
        <f>'Z 2 '!D78</f>
        <v>500</v>
      </c>
      <c r="G61" s="131">
        <f t="shared" si="6"/>
        <v>500</v>
      </c>
      <c r="H61" s="131"/>
      <c r="I61" s="131"/>
      <c r="J61" s="131"/>
      <c r="K61" s="131"/>
      <c r="L61" s="307">
        <v>0</v>
      </c>
    </row>
    <row r="62" spans="1:12" ht="15" customHeight="1">
      <c r="A62" s="186"/>
      <c r="B62" s="314"/>
      <c r="C62" s="63" t="s">
        <v>169</v>
      </c>
      <c r="D62" s="63" t="s">
        <v>321</v>
      </c>
      <c r="E62" s="131">
        <v>0</v>
      </c>
      <c r="F62" s="131">
        <f>'Z 2 '!D79</f>
        <v>1680</v>
      </c>
      <c r="G62" s="131">
        <f t="shared" si="6"/>
        <v>1680</v>
      </c>
      <c r="H62" s="131"/>
      <c r="I62" s="131"/>
      <c r="J62" s="131"/>
      <c r="K62" s="131"/>
      <c r="L62" s="307">
        <v>0</v>
      </c>
    </row>
    <row r="63" spans="1:12" ht="15" customHeight="1">
      <c r="A63" s="186"/>
      <c r="B63" s="314"/>
      <c r="C63" s="63" t="s">
        <v>171</v>
      </c>
      <c r="D63" s="63" t="s">
        <v>172</v>
      </c>
      <c r="E63" s="131">
        <v>0</v>
      </c>
      <c r="F63" s="131">
        <f>'Z 2 '!D80</f>
        <v>4060</v>
      </c>
      <c r="G63" s="131">
        <f t="shared" si="6"/>
        <v>4060</v>
      </c>
      <c r="H63" s="131"/>
      <c r="I63" s="131"/>
      <c r="J63" s="131"/>
      <c r="K63" s="131"/>
      <c r="L63" s="307">
        <v>0</v>
      </c>
    </row>
    <row r="64" spans="1:12" ht="15" customHeight="1">
      <c r="A64" s="186"/>
      <c r="B64" s="314"/>
      <c r="C64" s="63">
        <v>4550</v>
      </c>
      <c r="D64" s="322" t="s">
        <v>815</v>
      </c>
      <c r="E64" s="131">
        <v>0</v>
      </c>
      <c r="F64" s="131">
        <f>'Z 2 '!D81</f>
        <v>200</v>
      </c>
      <c r="G64" s="131">
        <f t="shared" si="6"/>
        <v>200</v>
      </c>
      <c r="H64" s="131"/>
      <c r="I64" s="131"/>
      <c r="J64" s="131"/>
      <c r="K64" s="131"/>
      <c r="L64" s="307"/>
    </row>
    <row r="65" spans="1:12" ht="15" customHeight="1">
      <c r="A65" s="186"/>
      <c r="B65" s="314"/>
      <c r="C65" s="63" t="s">
        <v>394</v>
      </c>
      <c r="D65" s="322" t="s">
        <v>67</v>
      </c>
      <c r="E65" s="131">
        <v>0</v>
      </c>
      <c r="F65" s="131">
        <f>'Z 2 '!D82</f>
        <v>680</v>
      </c>
      <c r="G65" s="131">
        <f t="shared" si="6"/>
        <v>680</v>
      </c>
      <c r="H65" s="131"/>
      <c r="I65" s="131"/>
      <c r="J65" s="131"/>
      <c r="K65" s="131"/>
      <c r="L65" s="307"/>
    </row>
    <row r="66" spans="1:12" ht="15" customHeight="1">
      <c r="A66" s="186"/>
      <c r="B66" s="314"/>
      <c r="C66" s="63" t="s">
        <v>395</v>
      </c>
      <c r="D66" s="62" t="s">
        <v>399</v>
      </c>
      <c r="E66" s="131">
        <v>0</v>
      </c>
      <c r="F66" s="131">
        <f>'Z 2 '!D83</f>
        <v>570</v>
      </c>
      <c r="G66" s="131">
        <f t="shared" si="6"/>
        <v>570</v>
      </c>
      <c r="H66" s="131"/>
      <c r="I66" s="131"/>
      <c r="J66" s="131"/>
      <c r="K66" s="131"/>
      <c r="L66" s="307">
        <v>0</v>
      </c>
    </row>
    <row r="67" spans="1:12" ht="15" customHeight="1">
      <c r="A67" s="186"/>
      <c r="B67" s="314"/>
      <c r="C67" s="63" t="s">
        <v>396</v>
      </c>
      <c r="D67" s="62" t="s">
        <v>400</v>
      </c>
      <c r="E67" s="131">
        <v>0</v>
      </c>
      <c r="F67" s="131">
        <f>'Z 2 '!D84</f>
        <v>660</v>
      </c>
      <c r="G67" s="131">
        <f t="shared" si="6"/>
        <v>660</v>
      </c>
      <c r="H67" s="131"/>
      <c r="I67" s="131"/>
      <c r="J67" s="131"/>
      <c r="K67" s="131"/>
      <c r="L67" s="307">
        <v>0</v>
      </c>
    </row>
    <row r="68" spans="1:12" ht="12.75">
      <c r="A68" s="319" t="s">
        <v>205</v>
      </c>
      <c r="B68" s="315" t="s">
        <v>207</v>
      </c>
      <c r="C68" s="315" t="s">
        <v>320</v>
      </c>
      <c r="D68" s="315" t="s">
        <v>208</v>
      </c>
      <c r="E68" s="305">
        <f>'Z 1'!F43</f>
        <v>106374</v>
      </c>
      <c r="F68" s="305">
        <f>SUM(F69:F77)</f>
        <v>106374</v>
      </c>
      <c r="G68" s="305">
        <f aca="true" t="shared" si="7" ref="G68:L68">SUM(G69:G77)</f>
        <v>106374</v>
      </c>
      <c r="H68" s="305">
        <f t="shared" si="7"/>
        <v>85530</v>
      </c>
      <c r="I68" s="305">
        <f t="shared" si="7"/>
        <v>15010</v>
      </c>
      <c r="J68" s="305">
        <f t="shared" si="7"/>
        <v>0</v>
      </c>
      <c r="K68" s="305">
        <f t="shared" si="7"/>
        <v>0</v>
      </c>
      <c r="L68" s="563">
        <f t="shared" si="7"/>
        <v>0</v>
      </c>
    </row>
    <row r="69" spans="1:12" ht="12.75">
      <c r="A69" s="186"/>
      <c r="B69" s="314"/>
      <c r="C69" s="63" t="s">
        <v>151</v>
      </c>
      <c r="D69" s="62" t="s">
        <v>152</v>
      </c>
      <c r="E69" s="131">
        <v>0</v>
      </c>
      <c r="F69" s="131">
        <f>'Z 2 '!D87</f>
        <v>77400</v>
      </c>
      <c r="G69" s="131">
        <f>F69</f>
        <v>77400</v>
      </c>
      <c r="H69" s="131">
        <f>G69</f>
        <v>77400</v>
      </c>
      <c r="I69" s="131"/>
      <c r="J69" s="131"/>
      <c r="K69" s="131"/>
      <c r="L69" s="307">
        <v>0</v>
      </c>
    </row>
    <row r="70" spans="1:12" ht="12.75">
      <c r="A70" s="186"/>
      <c r="B70" s="314"/>
      <c r="C70" s="63" t="s">
        <v>155</v>
      </c>
      <c r="D70" s="63" t="s">
        <v>481</v>
      </c>
      <c r="E70" s="131">
        <v>0</v>
      </c>
      <c r="F70" s="131">
        <f>'Z 2 '!D88</f>
        <v>8130</v>
      </c>
      <c r="G70" s="131">
        <f aca="true" t="shared" si="8" ref="G70:G77">F70</f>
        <v>8130</v>
      </c>
      <c r="H70" s="131">
        <f>G70</f>
        <v>8130</v>
      </c>
      <c r="I70" s="131"/>
      <c r="J70" s="131"/>
      <c r="K70" s="131"/>
      <c r="L70" s="307">
        <v>0</v>
      </c>
    </row>
    <row r="71" spans="1:12" ht="12.75">
      <c r="A71" s="186"/>
      <c r="B71" s="314"/>
      <c r="C71" s="62" t="s">
        <v>182</v>
      </c>
      <c r="D71" s="62" t="s">
        <v>218</v>
      </c>
      <c r="E71" s="131">
        <v>0</v>
      </c>
      <c r="F71" s="131">
        <f>'Z 2 '!D89</f>
        <v>12915</v>
      </c>
      <c r="G71" s="131">
        <f t="shared" si="8"/>
        <v>12915</v>
      </c>
      <c r="H71" s="131"/>
      <c r="I71" s="131">
        <f>G71</f>
        <v>12915</v>
      </c>
      <c r="J71" s="131"/>
      <c r="K71" s="131"/>
      <c r="L71" s="307">
        <v>0</v>
      </c>
    </row>
    <row r="72" spans="1:12" ht="12.75">
      <c r="A72" s="186"/>
      <c r="B72" s="314"/>
      <c r="C72" s="62" t="s">
        <v>157</v>
      </c>
      <c r="D72" s="62" t="s">
        <v>158</v>
      </c>
      <c r="E72" s="131">
        <v>0</v>
      </c>
      <c r="F72" s="131">
        <f>'Z 2 '!D90</f>
        <v>2095</v>
      </c>
      <c r="G72" s="131">
        <f t="shared" si="8"/>
        <v>2095</v>
      </c>
      <c r="H72" s="131"/>
      <c r="I72" s="131">
        <f>G72</f>
        <v>2095</v>
      </c>
      <c r="J72" s="131"/>
      <c r="K72" s="131"/>
      <c r="L72" s="307">
        <v>0</v>
      </c>
    </row>
    <row r="73" spans="1:12" ht="12.75">
      <c r="A73" s="186"/>
      <c r="B73" s="314"/>
      <c r="C73" s="63" t="s">
        <v>159</v>
      </c>
      <c r="D73" s="63" t="s">
        <v>160</v>
      </c>
      <c r="E73" s="131">
        <v>0</v>
      </c>
      <c r="F73" s="131">
        <f>'Z 2 '!D91</f>
        <v>500</v>
      </c>
      <c r="G73" s="131">
        <f t="shared" si="8"/>
        <v>500</v>
      </c>
      <c r="H73" s="131"/>
      <c r="I73" s="131"/>
      <c r="J73" s="131"/>
      <c r="K73" s="131"/>
      <c r="L73" s="307">
        <v>0</v>
      </c>
    </row>
    <row r="74" spans="1:12" ht="12.75">
      <c r="A74" s="186"/>
      <c r="B74" s="314"/>
      <c r="C74" s="63" t="s">
        <v>165</v>
      </c>
      <c r="D74" s="63" t="s">
        <v>240</v>
      </c>
      <c r="E74" s="131">
        <v>0</v>
      </c>
      <c r="F74" s="131">
        <f>'Z 2 '!D92</f>
        <v>300</v>
      </c>
      <c r="G74" s="131">
        <f t="shared" si="8"/>
        <v>300</v>
      </c>
      <c r="H74" s="131"/>
      <c r="I74" s="131"/>
      <c r="J74" s="131"/>
      <c r="K74" s="131"/>
      <c r="L74" s="307">
        <v>0</v>
      </c>
    </row>
    <row r="75" spans="1:12" ht="12.75">
      <c r="A75" s="186"/>
      <c r="B75" s="314"/>
      <c r="C75" s="63" t="s">
        <v>171</v>
      </c>
      <c r="D75" s="63" t="s">
        <v>172</v>
      </c>
      <c r="E75" s="131">
        <v>0</v>
      </c>
      <c r="F75" s="131">
        <f>'Z 2 '!D93</f>
        <v>3334</v>
      </c>
      <c r="G75" s="131">
        <f t="shared" si="8"/>
        <v>3334</v>
      </c>
      <c r="H75" s="131"/>
      <c r="I75" s="131"/>
      <c r="J75" s="131"/>
      <c r="K75" s="131"/>
      <c r="L75" s="307">
        <v>0</v>
      </c>
    </row>
    <row r="76" spans="1:12" ht="12.75">
      <c r="A76" s="186"/>
      <c r="B76" s="314"/>
      <c r="C76" s="63">
        <v>4740</v>
      </c>
      <c r="D76" s="62" t="s">
        <v>399</v>
      </c>
      <c r="E76" s="131"/>
      <c r="F76" s="131">
        <f>'Z 2 '!D94</f>
        <v>500</v>
      </c>
      <c r="G76" s="131">
        <f t="shared" si="8"/>
        <v>500</v>
      </c>
      <c r="H76" s="131"/>
      <c r="I76" s="131"/>
      <c r="J76" s="131"/>
      <c r="K76" s="131"/>
      <c r="L76" s="307"/>
    </row>
    <row r="77" spans="1:12" ht="12.75">
      <c r="A77" s="186"/>
      <c r="B77" s="314"/>
      <c r="C77" s="63" t="s">
        <v>396</v>
      </c>
      <c r="D77" s="199" t="s">
        <v>400</v>
      </c>
      <c r="E77" s="131"/>
      <c r="F77" s="131">
        <f>'Z 2 '!D95</f>
        <v>1200</v>
      </c>
      <c r="G77" s="131">
        <f t="shared" si="8"/>
        <v>1200</v>
      </c>
      <c r="H77" s="131"/>
      <c r="I77" s="131"/>
      <c r="J77" s="131"/>
      <c r="K77" s="131"/>
      <c r="L77" s="307"/>
    </row>
    <row r="78" spans="1:12" ht="13.5" customHeight="1">
      <c r="A78" s="319" t="s">
        <v>205</v>
      </c>
      <c r="B78" s="315" t="s">
        <v>216</v>
      </c>
      <c r="C78" s="315" t="s">
        <v>320</v>
      </c>
      <c r="D78" s="315" t="s">
        <v>217</v>
      </c>
      <c r="E78" s="305">
        <f>'Z 1'!F52</f>
        <v>15000</v>
      </c>
      <c r="F78" s="305">
        <f>SUM(F79:F87)</f>
        <v>15000</v>
      </c>
      <c r="G78" s="305">
        <f>SUM(G79:G86)</f>
        <v>14100</v>
      </c>
      <c r="H78" s="305">
        <f>SUM(H79:H86)</f>
        <v>6150</v>
      </c>
      <c r="I78" s="305">
        <f>SUM(I79:I86)</f>
        <v>860</v>
      </c>
      <c r="J78" s="305">
        <f>SUM(J79:J86)</f>
        <v>0</v>
      </c>
      <c r="K78" s="305">
        <f>SUM(K79:K86)</f>
        <v>0</v>
      </c>
      <c r="L78" s="302">
        <v>0</v>
      </c>
    </row>
    <row r="79" spans="1:12" ht="14.25" customHeight="1">
      <c r="A79" s="187"/>
      <c r="B79" s="314"/>
      <c r="C79" s="63" t="s">
        <v>150</v>
      </c>
      <c r="D79" s="63" t="s">
        <v>493</v>
      </c>
      <c r="E79" s="131">
        <v>0</v>
      </c>
      <c r="F79" s="131">
        <f>'Z 2 '!D137</f>
        <v>5330</v>
      </c>
      <c r="G79" s="131">
        <f>F79</f>
        <v>5330</v>
      </c>
      <c r="H79" s="131"/>
      <c r="I79" s="131"/>
      <c r="J79" s="131"/>
      <c r="K79" s="131"/>
      <c r="L79" s="307">
        <v>0</v>
      </c>
    </row>
    <row r="80" spans="1:12" ht="14.25" customHeight="1">
      <c r="A80" s="187"/>
      <c r="B80" s="314"/>
      <c r="C80" s="63" t="s">
        <v>182</v>
      </c>
      <c r="D80" s="63" t="s">
        <v>218</v>
      </c>
      <c r="E80" s="131">
        <v>0</v>
      </c>
      <c r="F80" s="131">
        <f>'Z 2 '!D138</f>
        <v>740</v>
      </c>
      <c r="G80" s="131">
        <f aca="true" t="shared" si="9" ref="G80:G87">F80</f>
        <v>740</v>
      </c>
      <c r="H80" s="131"/>
      <c r="I80" s="131">
        <f>G80</f>
        <v>740</v>
      </c>
      <c r="J80" s="131"/>
      <c r="K80" s="131"/>
      <c r="L80" s="307">
        <v>0</v>
      </c>
    </row>
    <row r="81" spans="1:12" ht="13.5" customHeight="1">
      <c r="A81" s="187"/>
      <c r="B81" s="314"/>
      <c r="C81" s="63" t="s">
        <v>157</v>
      </c>
      <c r="D81" s="63" t="s">
        <v>158</v>
      </c>
      <c r="E81" s="131">
        <v>0</v>
      </c>
      <c r="F81" s="131">
        <f>'Z 2 '!D139</f>
        <v>120</v>
      </c>
      <c r="G81" s="131">
        <f t="shared" si="9"/>
        <v>120</v>
      </c>
      <c r="H81" s="131"/>
      <c r="I81" s="131">
        <f>G81</f>
        <v>120</v>
      </c>
      <c r="J81" s="131"/>
      <c r="K81" s="131"/>
      <c r="L81" s="307">
        <v>0</v>
      </c>
    </row>
    <row r="82" spans="1:12" ht="15.75" customHeight="1">
      <c r="A82" s="187"/>
      <c r="B82" s="314"/>
      <c r="C82" s="63" t="s">
        <v>693</v>
      </c>
      <c r="D82" s="63" t="s">
        <v>694</v>
      </c>
      <c r="E82" s="131">
        <v>0</v>
      </c>
      <c r="F82" s="131">
        <f>'Z 2 '!D140</f>
        <v>6150</v>
      </c>
      <c r="G82" s="131">
        <f t="shared" si="9"/>
        <v>6150</v>
      </c>
      <c r="H82" s="131">
        <f>G82</f>
        <v>6150</v>
      </c>
      <c r="I82" s="131"/>
      <c r="J82" s="131"/>
      <c r="K82" s="131"/>
      <c r="L82" s="307">
        <v>0</v>
      </c>
    </row>
    <row r="83" spans="1:12" ht="13.5" customHeight="1">
      <c r="A83" s="187"/>
      <c r="B83" s="314"/>
      <c r="C83" s="63" t="s">
        <v>159</v>
      </c>
      <c r="D83" s="63" t="s">
        <v>160</v>
      </c>
      <c r="E83" s="131">
        <v>0</v>
      </c>
      <c r="F83" s="131">
        <f>'Z 2 '!D141</f>
        <v>300</v>
      </c>
      <c r="G83" s="131">
        <f t="shared" si="9"/>
        <v>300</v>
      </c>
      <c r="H83" s="131"/>
      <c r="I83" s="131"/>
      <c r="J83" s="131"/>
      <c r="K83" s="131"/>
      <c r="L83" s="307">
        <v>0</v>
      </c>
    </row>
    <row r="84" spans="1:12" ht="13.5" customHeight="1">
      <c r="A84" s="187"/>
      <c r="B84" s="314"/>
      <c r="C84" s="63" t="s">
        <v>165</v>
      </c>
      <c r="D84" s="63" t="s">
        <v>240</v>
      </c>
      <c r="E84" s="131">
        <v>0</v>
      </c>
      <c r="F84" s="131">
        <f>'Z 2 '!D142</f>
        <v>1260</v>
      </c>
      <c r="G84" s="131">
        <f t="shared" si="9"/>
        <v>1260</v>
      </c>
      <c r="H84" s="131"/>
      <c r="I84" s="131"/>
      <c r="J84" s="131"/>
      <c r="K84" s="131"/>
      <c r="L84" s="307">
        <v>0</v>
      </c>
    </row>
    <row r="85" spans="1:12" ht="15" customHeight="1">
      <c r="A85" s="187"/>
      <c r="B85" s="314"/>
      <c r="C85" s="63" t="s">
        <v>393</v>
      </c>
      <c r="D85" s="62" t="s">
        <v>397</v>
      </c>
      <c r="E85" s="131">
        <v>0</v>
      </c>
      <c r="F85" s="131">
        <f>'Z 2 '!D143</f>
        <v>100</v>
      </c>
      <c r="G85" s="131">
        <f t="shared" si="9"/>
        <v>100</v>
      </c>
      <c r="H85" s="131"/>
      <c r="I85" s="131"/>
      <c r="J85" s="131"/>
      <c r="K85" s="131"/>
      <c r="L85" s="307"/>
    </row>
    <row r="86" spans="1:12" ht="15" customHeight="1">
      <c r="A86" s="186"/>
      <c r="B86" s="63"/>
      <c r="C86" s="63" t="s">
        <v>395</v>
      </c>
      <c r="D86" s="62" t="s">
        <v>399</v>
      </c>
      <c r="E86" s="131">
        <v>0</v>
      </c>
      <c r="F86" s="131">
        <f>'Z 2 '!D144</f>
        <v>100</v>
      </c>
      <c r="G86" s="131">
        <f t="shared" si="9"/>
        <v>100</v>
      </c>
      <c r="H86" s="131"/>
      <c r="I86" s="131"/>
      <c r="J86" s="131"/>
      <c r="K86" s="131"/>
      <c r="L86" s="307"/>
    </row>
    <row r="87" spans="1:12" ht="15" customHeight="1">
      <c r="A87" s="186"/>
      <c r="B87" s="63"/>
      <c r="C87" s="63" t="s">
        <v>396</v>
      </c>
      <c r="D87" s="199" t="s">
        <v>400</v>
      </c>
      <c r="E87" s="131">
        <v>0</v>
      </c>
      <c r="F87" s="131">
        <f>'Z 2 '!D145</f>
        <v>900</v>
      </c>
      <c r="G87" s="131">
        <f t="shared" si="9"/>
        <v>900</v>
      </c>
      <c r="H87" s="131"/>
      <c r="I87" s="131"/>
      <c r="J87" s="131"/>
      <c r="K87" s="131"/>
      <c r="L87" s="307"/>
    </row>
    <row r="88" spans="1:12" ht="23.25" customHeight="1">
      <c r="A88" s="319" t="s">
        <v>221</v>
      </c>
      <c r="B88" s="315" t="s">
        <v>241</v>
      </c>
      <c r="C88" s="320" t="s">
        <v>845</v>
      </c>
      <c r="D88" s="320" t="s">
        <v>497</v>
      </c>
      <c r="E88" s="305">
        <f>'Z 1'!F60+'Z 1'!F62</f>
        <v>3167000</v>
      </c>
      <c r="F88" s="305">
        <f>SUM(F89:F115)</f>
        <v>3167000</v>
      </c>
      <c r="G88" s="305">
        <f aca="true" t="shared" si="10" ref="G88:L88">SUM(G89:G115)</f>
        <v>2867000</v>
      </c>
      <c r="H88" s="305">
        <f t="shared" si="10"/>
        <v>2325000</v>
      </c>
      <c r="I88" s="305">
        <f t="shared" si="10"/>
        <v>11000</v>
      </c>
      <c r="J88" s="305">
        <f t="shared" si="10"/>
        <v>0</v>
      </c>
      <c r="K88" s="305">
        <f t="shared" si="10"/>
        <v>300000</v>
      </c>
      <c r="L88" s="563">
        <f t="shared" si="10"/>
        <v>0</v>
      </c>
    </row>
    <row r="89" spans="1:12" ht="15.75" customHeight="1">
      <c r="A89" s="188"/>
      <c r="B89" s="323"/>
      <c r="C89" s="199" t="s">
        <v>556</v>
      </c>
      <c r="D89" s="62" t="s">
        <v>759</v>
      </c>
      <c r="E89" s="252"/>
      <c r="F89" s="252">
        <f>'Z 2 '!D176</f>
        <v>164000</v>
      </c>
      <c r="G89" s="252">
        <f>F89</f>
        <v>164000</v>
      </c>
      <c r="H89" s="252"/>
      <c r="I89" s="252"/>
      <c r="J89" s="252"/>
      <c r="K89" s="252"/>
      <c r="L89" s="311"/>
    </row>
    <row r="90" spans="1:12" ht="14.25" customHeight="1">
      <c r="A90" s="187"/>
      <c r="B90" s="63"/>
      <c r="C90" s="63" t="s">
        <v>153</v>
      </c>
      <c r="D90" s="62" t="s">
        <v>498</v>
      </c>
      <c r="E90" s="131"/>
      <c r="F90" s="252">
        <f>'Z 2 '!D177</f>
        <v>61000</v>
      </c>
      <c r="G90" s="252">
        <f aca="true" t="shared" si="11" ref="G90:H105">F90</f>
        <v>61000</v>
      </c>
      <c r="H90" s="252">
        <f t="shared" si="11"/>
        <v>61000</v>
      </c>
      <c r="I90" s="252"/>
      <c r="J90" s="252"/>
      <c r="K90" s="252"/>
      <c r="L90" s="307">
        <v>0</v>
      </c>
    </row>
    <row r="91" spans="1:12" ht="14.25" customHeight="1">
      <c r="A91" s="187"/>
      <c r="B91" s="63"/>
      <c r="C91" s="63" t="s">
        <v>155</v>
      </c>
      <c r="D91" s="62" t="s">
        <v>494</v>
      </c>
      <c r="E91" s="131"/>
      <c r="F91" s="252">
        <f>'Z 2 '!D178</f>
        <v>5000</v>
      </c>
      <c r="G91" s="252">
        <f t="shared" si="11"/>
        <v>5000</v>
      </c>
      <c r="H91" s="252">
        <f t="shared" si="11"/>
        <v>5000</v>
      </c>
      <c r="I91" s="252"/>
      <c r="J91" s="252"/>
      <c r="K91" s="252"/>
      <c r="L91" s="307">
        <v>0</v>
      </c>
    </row>
    <row r="92" spans="1:12" ht="16.5" customHeight="1">
      <c r="A92" s="187"/>
      <c r="B92" s="63"/>
      <c r="C92" s="63" t="s">
        <v>229</v>
      </c>
      <c r="D92" s="62" t="s">
        <v>334</v>
      </c>
      <c r="E92" s="131"/>
      <c r="F92" s="252">
        <f>'Z 2 '!D179</f>
        <v>1943000</v>
      </c>
      <c r="G92" s="252">
        <f t="shared" si="11"/>
        <v>1943000</v>
      </c>
      <c r="H92" s="252">
        <f t="shared" si="11"/>
        <v>1943000</v>
      </c>
      <c r="I92" s="252"/>
      <c r="J92" s="252"/>
      <c r="K92" s="252"/>
      <c r="L92" s="307">
        <v>0</v>
      </c>
    </row>
    <row r="93" spans="1:12" ht="15" customHeight="1">
      <c r="A93" s="187"/>
      <c r="B93" s="63"/>
      <c r="C93" s="63" t="s">
        <v>231</v>
      </c>
      <c r="D93" s="63" t="s">
        <v>495</v>
      </c>
      <c r="E93" s="131"/>
      <c r="F93" s="252">
        <f>'Z 2 '!D180</f>
        <v>154000</v>
      </c>
      <c r="G93" s="252">
        <f t="shared" si="11"/>
        <v>154000</v>
      </c>
      <c r="H93" s="252">
        <f t="shared" si="11"/>
        <v>154000</v>
      </c>
      <c r="I93" s="252"/>
      <c r="J93" s="252"/>
      <c r="K93" s="252"/>
      <c r="L93" s="307">
        <v>0</v>
      </c>
    </row>
    <row r="94" spans="1:12" ht="14.25" customHeight="1">
      <c r="A94" s="187"/>
      <c r="B94" s="63"/>
      <c r="C94" s="63" t="s">
        <v>233</v>
      </c>
      <c r="D94" s="63" t="s">
        <v>234</v>
      </c>
      <c r="E94" s="131"/>
      <c r="F94" s="252">
        <f>'Z 2 '!D181</f>
        <v>162000</v>
      </c>
      <c r="G94" s="252">
        <f t="shared" si="11"/>
        <v>162000</v>
      </c>
      <c r="H94" s="252">
        <f t="shared" si="11"/>
        <v>162000</v>
      </c>
      <c r="I94" s="252"/>
      <c r="J94" s="252"/>
      <c r="K94" s="252"/>
      <c r="L94" s="307">
        <v>0</v>
      </c>
    </row>
    <row r="95" spans="1:12" ht="15.75" customHeight="1">
      <c r="A95" s="187"/>
      <c r="B95" s="63"/>
      <c r="C95" s="63" t="s">
        <v>68</v>
      </c>
      <c r="D95" s="54" t="s">
        <v>359</v>
      </c>
      <c r="E95" s="131"/>
      <c r="F95" s="252">
        <f>'Z 2 '!D182</f>
        <v>4000</v>
      </c>
      <c r="G95" s="252">
        <f t="shared" si="11"/>
        <v>4000</v>
      </c>
      <c r="H95" s="252"/>
      <c r="I95" s="252"/>
      <c r="J95" s="252"/>
      <c r="K95" s="252"/>
      <c r="L95" s="307"/>
    </row>
    <row r="96" spans="1:12" ht="15.75" customHeight="1">
      <c r="A96" s="187"/>
      <c r="B96" s="63"/>
      <c r="C96" s="62" t="s">
        <v>182</v>
      </c>
      <c r="D96" s="62" t="s">
        <v>496</v>
      </c>
      <c r="E96" s="131"/>
      <c r="F96" s="252">
        <f>'Z 2 '!D183</f>
        <v>9000</v>
      </c>
      <c r="G96" s="252">
        <f t="shared" si="11"/>
        <v>9000</v>
      </c>
      <c r="H96" s="252"/>
      <c r="I96" s="252">
        <f>G96</f>
        <v>9000</v>
      </c>
      <c r="J96" s="252"/>
      <c r="K96" s="252"/>
      <c r="L96" s="307">
        <v>0</v>
      </c>
    </row>
    <row r="97" spans="1:12" ht="16.5" customHeight="1">
      <c r="A97" s="187"/>
      <c r="B97" s="63"/>
      <c r="C97" s="62" t="s">
        <v>157</v>
      </c>
      <c r="D97" s="62" t="s">
        <v>158</v>
      </c>
      <c r="E97" s="131"/>
      <c r="F97" s="252">
        <f>'Z 2 '!D184</f>
        <v>2000</v>
      </c>
      <c r="G97" s="252">
        <f t="shared" si="11"/>
        <v>2000</v>
      </c>
      <c r="H97" s="252"/>
      <c r="I97" s="252">
        <f>G97</f>
        <v>2000</v>
      </c>
      <c r="J97" s="252"/>
      <c r="K97" s="252"/>
      <c r="L97" s="307">
        <v>0</v>
      </c>
    </row>
    <row r="98" spans="1:12" ht="13.5" customHeight="1">
      <c r="A98" s="187"/>
      <c r="B98" s="63"/>
      <c r="C98" s="63" t="s">
        <v>558</v>
      </c>
      <c r="D98" s="62" t="s">
        <v>559</v>
      </c>
      <c r="E98" s="131"/>
      <c r="F98" s="252">
        <f>'Z 2 '!D185</f>
        <v>88000</v>
      </c>
      <c r="G98" s="252">
        <f t="shared" si="11"/>
        <v>88000</v>
      </c>
      <c r="H98" s="252"/>
      <c r="I98" s="252"/>
      <c r="J98" s="252"/>
      <c r="K98" s="252"/>
      <c r="L98" s="307">
        <v>0</v>
      </c>
    </row>
    <row r="99" spans="1:12" ht="15" customHeight="1">
      <c r="A99" s="187"/>
      <c r="B99" s="314"/>
      <c r="C99" s="63" t="s">
        <v>159</v>
      </c>
      <c r="D99" s="63" t="s">
        <v>160</v>
      </c>
      <c r="E99" s="131"/>
      <c r="F99" s="252">
        <f>'Z 2 '!D186</f>
        <v>112000</v>
      </c>
      <c r="G99" s="252">
        <f t="shared" si="11"/>
        <v>112000</v>
      </c>
      <c r="H99" s="252"/>
      <c r="I99" s="252"/>
      <c r="J99" s="252"/>
      <c r="K99" s="252"/>
      <c r="L99" s="312">
        <v>0</v>
      </c>
    </row>
    <row r="100" spans="1:12" ht="15.75" customHeight="1">
      <c r="A100" s="187"/>
      <c r="B100" s="314"/>
      <c r="C100" s="63" t="s">
        <v>236</v>
      </c>
      <c r="D100" s="63" t="s">
        <v>237</v>
      </c>
      <c r="E100" s="131"/>
      <c r="F100" s="252">
        <f>'Z 2 '!D187</f>
        <v>20000</v>
      </c>
      <c r="G100" s="252">
        <f t="shared" si="11"/>
        <v>20000</v>
      </c>
      <c r="H100" s="252"/>
      <c r="I100" s="252"/>
      <c r="J100" s="252"/>
      <c r="K100" s="252"/>
      <c r="L100" s="312">
        <v>0</v>
      </c>
    </row>
    <row r="101" spans="1:12" ht="15" customHeight="1">
      <c r="A101" s="187"/>
      <c r="B101" s="314"/>
      <c r="C101" s="63" t="s">
        <v>161</v>
      </c>
      <c r="D101" s="63" t="s">
        <v>238</v>
      </c>
      <c r="E101" s="131"/>
      <c r="F101" s="252">
        <f>'Z 2 '!D188</f>
        <v>28000</v>
      </c>
      <c r="G101" s="252">
        <f t="shared" si="11"/>
        <v>28000</v>
      </c>
      <c r="H101" s="252"/>
      <c r="I101" s="252"/>
      <c r="J101" s="252"/>
      <c r="K101" s="252"/>
      <c r="L101" s="312">
        <v>0</v>
      </c>
    </row>
    <row r="102" spans="1:12" ht="16.5" customHeight="1">
      <c r="A102" s="187"/>
      <c r="B102" s="314"/>
      <c r="C102" s="63" t="s">
        <v>163</v>
      </c>
      <c r="D102" s="63" t="s">
        <v>239</v>
      </c>
      <c r="E102" s="131"/>
      <c r="F102" s="252">
        <f>'Z 2 '!D189</f>
        <v>20000</v>
      </c>
      <c r="G102" s="252">
        <f t="shared" si="11"/>
        <v>20000</v>
      </c>
      <c r="H102" s="252"/>
      <c r="I102" s="252"/>
      <c r="J102" s="252"/>
      <c r="K102" s="252"/>
      <c r="L102" s="312">
        <v>0</v>
      </c>
    </row>
    <row r="103" spans="1:12" ht="15.75" customHeight="1">
      <c r="A103" s="187"/>
      <c r="B103" s="314"/>
      <c r="C103" s="63" t="s">
        <v>224</v>
      </c>
      <c r="D103" s="63" t="s">
        <v>225</v>
      </c>
      <c r="E103" s="131"/>
      <c r="F103" s="252">
        <f>'Z 2 '!D190</f>
        <v>17500</v>
      </c>
      <c r="G103" s="252">
        <f t="shared" si="11"/>
        <v>17500</v>
      </c>
      <c r="H103" s="252"/>
      <c r="I103" s="252"/>
      <c r="J103" s="252"/>
      <c r="K103" s="252"/>
      <c r="L103" s="312"/>
    </row>
    <row r="104" spans="1:12" ht="15" customHeight="1">
      <c r="A104" s="187"/>
      <c r="B104" s="314"/>
      <c r="C104" s="63" t="s">
        <v>165</v>
      </c>
      <c r="D104" s="63" t="s">
        <v>240</v>
      </c>
      <c r="E104" s="131"/>
      <c r="F104" s="252">
        <f>'Z 2 '!D191</f>
        <v>30000</v>
      </c>
      <c r="G104" s="252">
        <f t="shared" si="11"/>
        <v>30000</v>
      </c>
      <c r="H104" s="252"/>
      <c r="I104" s="252"/>
      <c r="J104" s="252"/>
      <c r="K104" s="252"/>
      <c r="L104" s="312">
        <v>0</v>
      </c>
    </row>
    <row r="105" spans="1:12" ht="14.25" customHeight="1">
      <c r="A105" s="187"/>
      <c r="B105" s="314"/>
      <c r="C105" s="63" t="s">
        <v>695</v>
      </c>
      <c r="D105" s="62" t="s">
        <v>696</v>
      </c>
      <c r="E105" s="131"/>
      <c r="F105" s="252">
        <f>'Z 2 '!D192</f>
        <v>2000</v>
      </c>
      <c r="G105" s="252">
        <f t="shared" si="11"/>
        <v>2000</v>
      </c>
      <c r="H105" s="252"/>
      <c r="I105" s="252"/>
      <c r="J105" s="252"/>
      <c r="K105" s="252"/>
      <c r="L105" s="312"/>
    </row>
    <row r="106" spans="1:12" ht="14.25" customHeight="1">
      <c r="A106" s="187"/>
      <c r="B106" s="314"/>
      <c r="C106" s="63" t="s">
        <v>401</v>
      </c>
      <c r="D106" s="62" t="s">
        <v>403</v>
      </c>
      <c r="E106" s="131"/>
      <c r="F106" s="252">
        <f>'Z 2 '!D193</f>
        <v>5000</v>
      </c>
      <c r="G106" s="252">
        <f aca="true" t="shared" si="12" ref="G106:G114">F106</f>
        <v>5000</v>
      </c>
      <c r="H106" s="252"/>
      <c r="I106" s="252"/>
      <c r="J106" s="252"/>
      <c r="K106" s="252"/>
      <c r="L106" s="312"/>
    </row>
    <row r="107" spans="1:12" ht="14.25" customHeight="1">
      <c r="A107" s="187"/>
      <c r="B107" s="314"/>
      <c r="C107" s="63" t="s">
        <v>393</v>
      </c>
      <c r="D107" s="62" t="s">
        <v>397</v>
      </c>
      <c r="E107" s="131"/>
      <c r="F107" s="252">
        <f>'Z 2 '!D194</f>
        <v>7300</v>
      </c>
      <c r="G107" s="252">
        <f t="shared" si="12"/>
        <v>7300</v>
      </c>
      <c r="H107" s="252"/>
      <c r="I107" s="252"/>
      <c r="J107" s="252"/>
      <c r="K107" s="252"/>
      <c r="L107" s="312"/>
    </row>
    <row r="108" spans="1:12" ht="14.25" customHeight="1">
      <c r="A108" s="187"/>
      <c r="B108" s="314"/>
      <c r="C108" s="63" t="s">
        <v>167</v>
      </c>
      <c r="D108" s="63" t="s">
        <v>168</v>
      </c>
      <c r="E108" s="131"/>
      <c r="F108" s="252">
        <f>'Z 2 '!D195</f>
        <v>5000</v>
      </c>
      <c r="G108" s="252">
        <f t="shared" si="12"/>
        <v>5000</v>
      </c>
      <c r="H108" s="252"/>
      <c r="I108" s="252"/>
      <c r="J108" s="252"/>
      <c r="K108" s="252"/>
      <c r="L108" s="312">
        <v>0</v>
      </c>
    </row>
    <row r="109" spans="1:12" ht="13.5" customHeight="1">
      <c r="A109" s="187"/>
      <c r="B109" s="314"/>
      <c r="C109" s="63" t="s">
        <v>169</v>
      </c>
      <c r="D109" s="63" t="s">
        <v>170</v>
      </c>
      <c r="E109" s="131"/>
      <c r="F109" s="252">
        <f>'Z 2 '!D196</f>
        <v>4000</v>
      </c>
      <c r="G109" s="252">
        <f t="shared" si="12"/>
        <v>4000</v>
      </c>
      <c r="H109" s="252"/>
      <c r="I109" s="252"/>
      <c r="J109" s="252"/>
      <c r="K109" s="252"/>
      <c r="L109" s="312">
        <v>0</v>
      </c>
    </row>
    <row r="110" spans="1:12" ht="12" customHeight="1">
      <c r="A110" s="187"/>
      <c r="B110" s="314"/>
      <c r="C110" s="63" t="s">
        <v>171</v>
      </c>
      <c r="D110" s="63" t="s">
        <v>172</v>
      </c>
      <c r="E110" s="131"/>
      <c r="F110" s="252">
        <f>'Z 2 '!D197</f>
        <v>2000</v>
      </c>
      <c r="G110" s="252">
        <f t="shared" si="12"/>
        <v>2000</v>
      </c>
      <c r="H110" s="252"/>
      <c r="I110" s="252"/>
      <c r="J110" s="252"/>
      <c r="K110" s="252"/>
      <c r="L110" s="312">
        <v>0</v>
      </c>
    </row>
    <row r="111" spans="1:12" ht="14.25" customHeight="1">
      <c r="A111" s="187"/>
      <c r="B111" s="314"/>
      <c r="C111" s="63" t="s">
        <v>223</v>
      </c>
      <c r="D111" s="63" t="s">
        <v>228</v>
      </c>
      <c r="E111" s="131"/>
      <c r="F111" s="252">
        <f>'Z 2 '!D198</f>
        <v>13040</v>
      </c>
      <c r="G111" s="252">
        <f t="shared" si="12"/>
        <v>13040</v>
      </c>
      <c r="H111" s="252"/>
      <c r="I111" s="252"/>
      <c r="J111" s="252"/>
      <c r="K111" s="252"/>
      <c r="L111" s="312">
        <v>0</v>
      </c>
    </row>
    <row r="112" spans="1:12" ht="14.25" customHeight="1">
      <c r="A112" s="187"/>
      <c r="B112" s="314"/>
      <c r="C112" s="63" t="s">
        <v>243</v>
      </c>
      <c r="D112" s="63" t="s">
        <v>499</v>
      </c>
      <c r="E112" s="131"/>
      <c r="F112" s="252">
        <f>'Z 2 '!D199</f>
        <v>160</v>
      </c>
      <c r="G112" s="252">
        <f t="shared" si="12"/>
        <v>160</v>
      </c>
      <c r="H112" s="252"/>
      <c r="I112" s="252"/>
      <c r="J112" s="252"/>
      <c r="K112" s="252"/>
      <c r="L112" s="312">
        <v>0</v>
      </c>
    </row>
    <row r="113" spans="1:12" ht="14.25" customHeight="1">
      <c r="A113" s="187"/>
      <c r="B113" s="314"/>
      <c r="C113" s="63" t="s">
        <v>395</v>
      </c>
      <c r="D113" s="62" t="s">
        <v>399</v>
      </c>
      <c r="E113" s="131"/>
      <c r="F113" s="252">
        <f>'Z 2 '!D200</f>
        <v>6000</v>
      </c>
      <c r="G113" s="252">
        <f t="shared" si="12"/>
        <v>6000</v>
      </c>
      <c r="H113" s="252"/>
      <c r="I113" s="252"/>
      <c r="J113" s="252"/>
      <c r="K113" s="252"/>
      <c r="L113" s="312"/>
    </row>
    <row r="114" spans="1:12" ht="14.25" customHeight="1">
      <c r="A114" s="187"/>
      <c r="B114" s="314"/>
      <c r="C114" s="63" t="s">
        <v>396</v>
      </c>
      <c r="D114" s="199" t="s">
        <v>400</v>
      </c>
      <c r="E114" s="131"/>
      <c r="F114" s="252">
        <f>'Z 2 '!D201</f>
        <v>3000</v>
      </c>
      <c r="G114" s="252">
        <f t="shared" si="12"/>
        <v>3000</v>
      </c>
      <c r="H114" s="252"/>
      <c r="I114" s="252"/>
      <c r="J114" s="252"/>
      <c r="K114" s="252"/>
      <c r="L114" s="312"/>
    </row>
    <row r="115" spans="1:12" ht="15.75" customHeight="1">
      <c r="A115" s="187"/>
      <c r="B115" s="314"/>
      <c r="C115" s="63" t="s">
        <v>191</v>
      </c>
      <c r="D115" s="63" t="s">
        <v>772</v>
      </c>
      <c r="E115" s="131"/>
      <c r="F115" s="252">
        <f>'Z 2 '!D202</f>
        <v>300000</v>
      </c>
      <c r="G115" s="252"/>
      <c r="H115" s="252"/>
      <c r="I115" s="252"/>
      <c r="J115" s="252"/>
      <c r="K115" s="252">
        <f>F115</f>
        <v>300000</v>
      </c>
      <c r="L115" s="312"/>
    </row>
    <row r="116" spans="1:12" ht="15.75" customHeight="1">
      <c r="A116" s="319" t="s">
        <v>221</v>
      </c>
      <c r="B116" s="315" t="s">
        <v>103</v>
      </c>
      <c r="C116" s="483" t="s">
        <v>320</v>
      </c>
      <c r="D116" s="483" t="s">
        <v>101</v>
      </c>
      <c r="E116" s="484">
        <f>'Z 1'!F64</f>
        <v>1000</v>
      </c>
      <c r="F116" s="484">
        <f aca="true" t="shared" si="13" ref="F116:L116">F117+F118+F119</f>
        <v>1000</v>
      </c>
      <c r="G116" s="484">
        <f t="shared" si="13"/>
        <v>1000</v>
      </c>
      <c r="H116" s="484">
        <f t="shared" si="13"/>
        <v>0</v>
      </c>
      <c r="I116" s="484">
        <f t="shared" si="13"/>
        <v>0</v>
      </c>
      <c r="J116" s="484">
        <f t="shared" si="13"/>
        <v>0</v>
      </c>
      <c r="K116" s="484">
        <f t="shared" si="13"/>
        <v>0</v>
      </c>
      <c r="L116" s="564">
        <f t="shared" si="13"/>
        <v>0</v>
      </c>
    </row>
    <row r="117" spans="1:12" ht="15.75" customHeight="1">
      <c r="A117" s="187"/>
      <c r="B117" s="314"/>
      <c r="C117" s="61" t="s">
        <v>802</v>
      </c>
      <c r="D117" s="54" t="s">
        <v>749</v>
      </c>
      <c r="E117" s="131"/>
      <c r="F117" s="252">
        <f>'Z 2 '!D204</f>
        <v>300</v>
      </c>
      <c r="G117" s="252">
        <f>F117</f>
        <v>300</v>
      </c>
      <c r="H117" s="252"/>
      <c r="I117" s="252"/>
      <c r="J117" s="252"/>
      <c r="K117" s="252"/>
      <c r="L117" s="312"/>
    </row>
    <row r="118" spans="1:12" ht="15.75" customHeight="1">
      <c r="A118" s="187"/>
      <c r="B118" s="314"/>
      <c r="C118" s="61" t="s">
        <v>159</v>
      </c>
      <c r="D118" s="54" t="s">
        <v>160</v>
      </c>
      <c r="E118" s="131"/>
      <c r="F118" s="252">
        <f>'Z 2 '!D205</f>
        <v>200</v>
      </c>
      <c r="G118" s="252">
        <f>F118</f>
        <v>200</v>
      </c>
      <c r="H118" s="252"/>
      <c r="I118" s="252"/>
      <c r="J118" s="252"/>
      <c r="K118" s="252"/>
      <c r="L118" s="312"/>
    </row>
    <row r="119" spans="1:12" ht="15.75" customHeight="1">
      <c r="A119" s="187"/>
      <c r="B119" s="314"/>
      <c r="C119" s="61" t="s">
        <v>165</v>
      </c>
      <c r="D119" s="54" t="s">
        <v>240</v>
      </c>
      <c r="E119" s="131"/>
      <c r="F119" s="252">
        <f>'Z 2 '!D206</f>
        <v>500</v>
      </c>
      <c r="G119" s="252">
        <f>F119</f>
        <v>500</v>
      </c>
      <c r="H119" s="252"/>
      <c r="I119" s="252"/>
      <c r="J119" s="252"/>
      <c r="K119" s="252"/>
      <c r="L119" s="312"/>
    </row>
    <row r="120" spans="1:12" ht="17.25" customHeight="1">
      <c r="A120" s="319" t="s">
        <v>348</v>
      </c>
      <c r="B120" s="315" t="s">
        <v>356</v>
      </c>
      <c r="C120" s="315" t="s">
        <v>320</v>
      </c>
      <c r="D120" s="320" t="s">
        <v>500</v>
      </c>
      <c r="E120" s="305">
        <f>'Z 1'!F101</f>
        <v>747000</v>
      </c>
      <c r="F120" s="305">
        <f aca="true" t="shared" si="14" ref="F120:K120">F121</f>
        <v>747000</v>
      </c>
      <c r="G120" s="305">
        <f t="shared" si="14"/>
        <v>747000</v>
      </c>
      <c r="H120" s="305">
        <f t="shared" si="14"/>
        <v>0</v>
      </c>
      <c r="I120" s="305">
        <f t="shared" si="14"/>
        <v>0</v>
      </c>
      <c r="J120" s="305">
        <f t="shared" si="14"/>
        <v>747000</v>
      </c>
      <c r="K120" s="305">
        <f t="shared" si="14"/>
        <v>0</v>
      </c>
      <c r="L120" s="313">
        <v>0</v>
      </c>
    </row>
    <row r="121" spans="1:12" ht="17.25" customHeight="1">
      <c r="A121" s="187"/>
      <c r="B121" s="314"/>
      <c r="C121" s="63" t="s">
        <v>358</v>
      </c>
      <c r="D121" s="62" t="s">
        <v>501</v>
      </c>
      <c r="E121" s="131">
        <v>0</v>
      </c>
      <c r="F121" s="131">
        <f>'Z 2 '!D420</f>
        <v>747000</v>
      </c>
      <c r="G121" s="131">
        <f>F121</f>
        <v>747000</v>
      </c>
      <c r="H121" s="131"/>
      <c r="I121" s="131"/>
      <c r="J121" s="131">
        <f>G121</f>
        <v>747000</v>
      </c>
      <c r="K121" s="131"/>
      <c r="L121" s="312">
        <v>0</v>
      </c>
    </row>
    <row r="122" spans="1:12" ht="16.5" customHeight="1">
      <c r="A122" s="319">
        <v>852</v>
      </c>
      <c r="B122" s="315">
        <v>85203</v>
      </c>
      <c r="C122" s="315">
        <v>2110</v>
      </c>
      <c r="D122" s="324" t="s">
        <v>627</v>
      </c>
      <c r="E122" s="305">
        <f>'Z 1'!F115</f>
        <v>354000</v>
      </c>
      <c r="F122" s="305">
        <f>SUM(F123:F138)</f>
        <v>365340</v>
      </c>
      <c r="G122" s="305">
        <f aca="true" t="shared" si="15" ref="G122:L122">SUM(G123:G138)</f>
        <v>287348</v>
      </c>
      <c r="H122" s="305">
        <f t="shared" si="15"/>
        <v>47961</v>
      </c>
      <c r="I122" s="305">
        <f t="shared" si="15"/>
        <v>0</v>
      </c>
      <c r="J122" s="305">
        <f t="shared" si="15"/>
        <v>0</v>
      </c>
      <c r="K122" s="305">
        <f t="shared" si="15"/>
        <v>0</v>
      </c>
      <c r="L122" s="563">
        <f t="shared" si="15"/>
        <v>0</v>
      </c>
    </row>
    <row r="123" spans="1:12" ht="16.5" customHeight="1">
      <c r="A123" s="186"/>
      <c r="B123" s="314"/>
      <c r="C123" s="63" t="s">
        <v>151</v>
      </c>
      <c r="D123" s="62" t="s">
        <v>152</v>
      </c>
      <c r="E123" s="131">
        <v>0</v>
      </c>
      <c r="F123" s="131">
        <f>'Z 2 '!D465</f>
        <v>271343</v>
      </c>
      <c r="G123" s="131">
        <f>F123</f>
        <v>271343</v>
      </c>
      <c r="H123" s="131"/>
      <c r="I123" s="131"/>
      <c r="J123" s="131"/>
      <c r="K123" s="131"/>
      <c r="L123" s="307">
        <v>0</v>
      </c>
    </row>
    <row r="124" spans="1:12" ht="16.5" customHeight="1">
      <c r="A124" s="186"/>
      <c r="B124" s="314"/>
      <c r="C124" s="63" t="s">
        <v>155</v>
      </c>
      <c r="D124" s="62" t="s">
        <v>481</v>
      </c>
      <c r="E124" s="131">
        <v>0</v>
      </c>
      <c r="F124" s="131">
        <f>'Z 2 '!D466</f>
        <v>16005</v>
      </c>
      <c r="G124" s="131">
        <f>F124</f>
        <v>16005</v>
      </c>
      <c r="H124" s="131"/>
      <c r="I124" s="131"/>
      <c r="J124" s="131"/>
      <c r="K124" s="131"/>
      <c r="L124" s="307">
        <v>0</v>
      </c>
    </row>
    <row r="125" spans="1:12" ht="16.5" customHeight="1">
      <c r="A125" s="186"/>
      <c r="B125" s="314"/>
      <c r="C125" s="62" t="s">
        <v>182</v>
      </c>
      <c r="D125" s="62" t="s">
        <v>218</v>
      </c>
      <c r="E125" s="131">
        <v>0</v>
      </c>
      <c r="F125" s="131">
        <f>'Z 2 '!D467</f>
        <v>41393</v>
      </c>
      <c r="G125" s="131"/>
      <c r="H125" s="131">
        <f>F125</f>
        <v>41393</v>
      </c>
      <c r="I125" s="131"/>
      <c r="J125" s="131"/>
      <c r="K125" s="131"/>
      <c r="L125" s="307">
        <v>0</v>
      </c>
    </row>
    <row r="126" spans="1:12" ht="16.5" customHeight="1">
      <c r="A126" s="186"/>
      <c r="B126" s="314"/>
      <c r="C126" s="62" t="s">
        <v>157</v>
      </c>
      <c r="D126" s="62" t="s">
        <v>158</v>
      </c>
      <c r="E126" s="131">
        <v>0</v>
      </c>
      <c r="F126" s="131">
        <f>'Z 2 '!D468</f>
        <v>6568</v>
      </c>
      <c r="G126" s="131"/>
      <c r="H126" s="131">
        <f>F126</f>
        <v>6568</v>
      </c>
      <c r="I126" s="131"/>
      <c r="J126" s="131"/>
      <c r="K126" s="131"/>
      <c r="L126" s="307">
        <v>0</v>
      </c>
    </row>
    <row r="127" spans="1:12" ht="16.5" customHeight="1">
      <c r="A127" s="186"/>
      <c r="B127" s="314"/>
      <c r="C127" s="190">
        <v>4170</v>
      </c>
      <c r="D127" s="62" t="s">
        <v>694</v>
      </c>
      <c r="E127" s="131"/>
      <c r="F127" s="131">
        <f>'Z 2 '!D469</f>
        <v>0</v>
      </c>
      <c r="G127" s="131">
        <f>F127</f>
        <v>0</v>
      </c>
      <c r="H127" s="131"/>
      <c r="I127" s="131"/>
      <c r="J127" s="131"/>
      <c r="K127" s="131"/>
      <c r="L127" s="307"/>
    </row>
    <row r="128" spans="1:12" ht="17.25" customHeight="1">
      <c r="A128" s="186"/>
      <c r="B128" s="314"/>
      <c r="C128" s="62" t="s">
        <v>159</v>
      </c>
      <c r="D128" s="62" t="s">
        <v>160</v>
      </c>
      <c r="E128" s="131">
        <v>0</v>
      </c>
      <c r="F128" s="131">
        <f>'Z 2 '!D470</f>
        <v>1500</v>
      </c>
      <c r="G128" s="131"/>
      <c r="H128" s="131"/>
      <c r="I128" s="131"/>
      <c r="J128" s="131"/>
      <c r="K128" s="131"/>
      <c r="L128" s="307">
        <v>0</v>
      </c>
    </row>
    <row r="129" spans="1:12" ht="17.25" customHeight="1">
      <c r="A129" s="186"/>
      <c r="B129" s="314"/>
      <c r="C129" s="190">
        <v>4230</v>
      </c>
      <c r="D129" s="63" t="s">
        <v>818</v>
      </c>
      <c r="E129" s="131"/>
      <c r="F129" s="131">
        <f>'Z 2 '!D471</f>
        <v>500</v>
      </c>
      <c r="G129" s="131"/>
      <c r="H129" s="131"/>
      <c r="I129" s="131"/>
      <c r="J129" s="131"/>
      <c r="K129" s="131"/>
      <c r="L129" s="307"/>
    </row>
    <row r="130" spans="1:12" ht="17.25" customHeight="1">
      <c r="A130" s="186"/>
      <c r="B130" s="314"/>
      <c r="C130" s="62" t="s">
        <v>161</v>
      </c>
      <c r="D130" s="62" t="s">
        <v>238</v>
      </c>
      <c r="E130" s="131">
        <v>0</v>
      </c>
      <c r="F130" s="131">
        <f>'Z 2 '!D472</f>
        <v>4810</v>
      </c>
      <c r="G130" s="131"/>
      <c r="H130" s="131"/>
      <c r="I130" s="131"/>
      <c r="J130" s="131"/>
      <c r="K130" s="131"/>
      <c r="L130" s="307">
        <v>0</v>
      </c>
    </row>
    <row r="131" spans="1:12" ht="17.25" customHeight="1">
      <c r="A131" s="186"/>
      <c r="B131" s="314"/>
      <c r="C131" s="190" t="s">
        <v>224</v>
      </c>
      <c r="D131" s="63" t="s">
        <v>225</v>
      </c>
      <c r="E131" s="131"/>
      <c r="F131" s="131">
        <v>120</v>
      </c>
      <c r="G131" s="131"/>
      <c r="H131" s="131"/>
      <c r="I131" s="131"/>
      <c r="J131" s="131"/>
      <c r="K131" s="131"/>
      <c r="L131" s="307"/>
    </row>
    <row r="132" spans="1:12" ht="16.5" customHeight="1">
      <c r="A132" s="186"/>
      <c r="B132" s="314"/>
      <c r="C132" s="62" t="s">
        <v>165</v>
      </c>
      <c r="D132" s="62" t="s">
        <v>240</v>
      </c>
      <c r="E132" s="131">
        <v>0</v>
      </c>
      <c r="F132" s="131">
        <v>6000</v>
      </c>
      <c r="G132" s="131"/>
      <c r="H132" s="131"/>
      <c r="I132" s="131"/>
      <c r="J132" s="131"/>
      <c r="K132" s="131"/>
      <c r="L132" s="307">
        <v>0</v>
      </c>
    </row>
    <row r="133" spans="1:12" ht="16.5" customHeight="1">
      <c r="A133" s="186"/>
      <c r="B133" s="314"/>
      <c r="C133" s="62" t="s">
        <v>695</v>
      </c>
      <c r="D133" s="62" t="s">
        <v>696</v>
      </c>
      <c r="E133" s="131"/>
      <c r="F133" s="131">
        <v>396</v>
      </c>
      <c r="G133" s="131"/>
      <c r="H133" s="131"/>
      <c r="I133" s="131"/>
      <c r="J133" s="131"/>
      <c r="K133" s="131"/>
      <c r="L133" s="307"/>
    </row>
    <row r="134" spans="1:12" ht="16.5" customHeight="1">
      <c r="A134" s="186"/>
      <c r="B134" s="314"/>
      <c r="C134" s="62">
        <v>4370</v>
      </c>
      <c r="D134" s="62" t="s">
        <v>397</v>
      </c>
      <c r="E134" s="131"/>
      <c r="F134" s="131">
        <v>4440</v>
      </c>
      <c r="G134" s="131"/>
      <c r="H134" s="131"/>
      <c r="I134" s="131"/>
      <c r="J134" s="131"/>
      <c r="K134" s="131"/>
      <c r="L134" s="307"/>
    </row>
    <row r="135" spans="1:12" ht="18" customHeight="1">
      <c r="A135" s="186"/>
      <c r="B135" s="314"/>
      <c r="C135" s="62" t="s">
        <v>167</v>
      </c>
      <c r="D135" s="62" t="s">
        <v>168</v>
      </c>
      <c r="E135" s="131">
        <v>0</v>
      </c>
      <c r="F135" s="131">
        <v>2000</v>
      </c>
      <c r="G135" s="131"/>
      <c r="H135" s="131"/>
      <c r="I135" s="131"/>
      <c r="J135" s="131"/>
      <c r="K135" s="131"/>
      <c r="L135" s="307">
        <v>0</v>
      </c>
    </row>
    <row r="136" spans="1:12" ht="17.25" customHeight="1">
      <c r="A136" s="186"/>
      <c r="B136" s="314"/>
      <c r="C136" s="62" t="s">
        <v>171</v>
      </c>
      <c r="D136" s="62" t="s">
        <v>172</v>
      </c>
      <c r="E136" s="131">
        <v>0</v>
      </c>
      <c r="F136" s="131">
        <v>9365</v>
      </c>
      <c r="G136" s="131"/>
      <c r="H136" s="131"/>
      <c r="I136" s="131"/>
      <c r="J136" s="131"/>
      <c r="K136" s="131"/>
      <c r="L136" s="307">
        <v>0</v>
      </c>
    </row>
    <row r="137" spans="1:12" ht="17.25" customHeight="1">
      <c r="A137" s="186"/>
      <c r="B137" s="314"/>
      <c r="C137" s="62">
        <v>4740</v>
      </c>
      <c r="D137" s="62" t="s">
        <v>399</v>
      </c>
      <c r="E137" s="131"/>
      <c r="F137" s="131">
        <f>'Z 2 '!D477</f>
        <v>0</v>
      </c>
      <c r="G137" s="131"/>
      <c r="H137" s="131"/>
      <c r="I137" s="131"/>
      <c r="J137" s="131"/>
      <c r="K137" s="131"/>
      <c r="L137" s="307"/>
    </row>
    <row r="138" spans="1:12" ht="15" customHeight="1">
      <c r="A138" s="186"/>
      <c r="B138" s="314"/>
      <c r="C138" s="62">
        <v>4750</v>
      </c>
      <c r="D138" s="199" t="s">
        <v>400</v>
      </c>
      <c r="E138" s="131"/>
      <c r="F138" s="131">
        <v>900</v>
      </c>
      <c r="G138" s="131"/>
      <c r="H138" s="131"/>
      <c r="I138" s="131"/>
      <c r="J138" s="131"/>
      <c r="K138" s="131"/>
      <c r="L138" s="307"/>
    </row>
    <row r="139" spans="1:12" ht="17.25" customHeight="1">
      <c r="A139" s="319">
        <v>852</v>
      </c>
      <c r="B139" s="315" t="s">
        <v>251</v>
      </c>
      <c r="C139" s="315">
        <v>2110</v>
      </c>
      <c r="D139" s="315" t="s">
        <v>220</v>
      </c>
      <c r="E139" s="305">
        <f>'Z 1'!F125</f>
        <v>15000</v>
      </c>
      <c r="F139" s="305">
        <f>F140+F141+F142</f>
        <v>15000</v>
      </c>
      <c r="G139" s="305">
        <f aca="true" t="shared" si="16" ref="G139:L139">G140</f>
        <v>4400</v>
      </c>
      <c r="H139" s="305">
        <f t="shared" si="16"/>
        <v>0</v>
      </c>
      <c r="I139" s="305">
        <f t="shared" si="16"/>
        <v>0</v>
      </c>
      <c r="J139" s="305">
        <f t="shared" si="16"/>
        <v>0</v>
      </c>
      <c r="K139" s="305">
        <f t="shared" si="16"/>
        <v>0</v>
      </c>
      <c r="L139" s="563">
        <f t="shared" si="16"/>
        <v>0</v>
      </c>
    </row>
    <row r="140" spans="1:12" ht="17.25" customHeight="1">
      <c r="A140" s="186"/>
      <c r="B140" s="314"/>
      <c r="C140" s="63" t="s">
        <v>693</v>
      </c>
      <c r="D140" s="62" t="s">
        <v>694</v>
      </c>
      <c r="E140" s="131">
        <v>0</v>
      </c>
      <c r="F140" s="131">
        <v>4400</v>
      </c>
      <c r="G140" s="131">
        <f>F140</f>
        <v>4400</v>
      </c>
      <c r="H140" s="131"/>
      <c r="I140" s="131"/>
      <c r="J140" s="131"/>
      <c r="K140" s="131"/>
      <c r="L140" s="307">
        <v>0</v>
      </c>
    </row>
    <row r="141" spans="1:12" ht="17.25" customHeight="1">
      <c r="A141" s="186"/>
      <c r="B141" s="314"/>
      <c r="C141" s="63" t="s">
        <v>159</v>
      </c>
      <c r="D141" s="62" t="s">
        <v>160</v>
      </c>
      <c r="E141" s="131"/>
      <c r="F141" s="131">
        <v>1500</v>
      </c>
      <c r="G141" s="131"/>
      <c r="H141" s="131"/>
      <c r="I141" s="131"/>
      <c r="J141" s="131"/>
      <c r="K141" s="131"/>
      <c r="L141" s="307"/>
    </row>
    <row r="142" spans="1:12" ht="17.25" customHeight="1">
      <c r="A142" s="186"/>
      <c r="B142" s="314"/>
      <c r="C142" s="63" t="s">
        <v>161</v>
      </c>
      <c r="D142" s="62" t="s">
        <v>238</v>
      </c>
      <c r="E142" s="131"/>
      <c r="F142" s="131">
        <v>9100</v>
      </c>
      <c r="G142" s="131"/>
      <c r="H142" s="131"/>
      <c r="I142" s="131"/>
      <c r="J142" s="131"/>
      <c r="K142" s="131"/>
      <c r="L142" s="307"/>
    </row>
    <row r="143" spans="1:12" ht="21" customHeight="1" thickBot="1">
      <c r="A143" s="861" t="s">
        <v>502</v>
      </c>
      <c r="B143" s="862"/>
      <c r="C143" s="862"/>
      <c r="D143" s="862"/>
      <c r="E143" s="258">
        <f aca="true" t="shared" si="17" ref="E143:L143">E15+E33+E43+E45+E47+E68+E78+E88+E116+E120+E122+E139</f>
        <v>4862434</v>
      </c>
      <c r="F143" s="258">
        <f t="shared" si="17"/>
        <v>4873774</v>
      </c>
      <c r="G143" s="258">
        <f t="shared" si="17"/>
        <v>4484282</v>
      </c>
      <c r="H143" s="258">
        <f t="shared" si="17"/>
        <v>2681411</v>
      </c>
      <c r="I143" s="258">
        <f t="shared" si="17"/>
        <v>62623</v>
      </c>
      <c r="J143" s="258">
        <f t="shared" si="17"/>
        <v>747000</v>
      </c>
      <c r="K143" s="258">
        <f t="shared" si="17"/>
        <v>300000</v>
      </c>
      <c r="L143" s="565">
        <f t="shared" si="17"/>
        <v>0</v>
      </c>
    </row>
    <row r="146" spans="9:11" ht="12.75">
      <c r="I146" s="808"/>
      <c r="J146" s="808"/>
      <c r="K146" s="808"/>
    </row>
    <row r="147" spans="9:11" ht="12.75">
      <c r="I147" s="222"/>
      <c r="J147" s="222"/>
      <c r="K147" s="222"/>
    </row>
    <row r="148" spans="9:11" ht="12.75">
      <c r="I148" s="808"/>
      <c r="J148" s="808"/>
      <c r="K148" s="808"/>
    </row>
  </sheetData>
  <mergeCells count="15">
    <mergeCell ref="E1:L1"/>
    <mergeCell ref="A5:L5"/>
    <mergeCell ref="A143:D143"/>
    <mergeCell ref="L7:L9"/>
    <mergeCell ref="D7:D9"/>
    <mergeCell ref="A7:C7"/>
    <mergeCell ref="E7:E9"/>
    <mergeCell ref="G8:G9"/>
    <mergeCell ref="H8:J8"/>
    <mergeCell ref="I148:K148"/>
    <mergeCell ref="F7:F9"/>
    <mergeCell ref="G7:K7"/>
    <mergeCell ref="K8:K9"/>
    <mergeCell ref="I146:K146"/>
    <mergeCell ref="B14:F14"/>
  </mergeCells>
  <printOptions/>
  <pageMargins left="0.4330708661417323" right="0.4330708661417323" top="0.5511811023622047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2" max="11" man="1"/>
    <brk id="100" max="11" man="1"/>
    <brk id="13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8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874" t="s">
        <v>4</v>
      </c>
      <c r="F1" s="874"/>
      <c r="G1" s="874"/>
      <c r="H1" s="874"/>
      <c r="I1" s="874"/>
      <c r="J1" s="874"/>
      <c r="K1" s="874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877" t="s">
        <v>803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</row>
    <row r="4" spans="1:11" ht="12.75">
      <c r="A4" s="878" t="s">
        <v>464</v>
      </c>
      <c r="B4" s="879"/>
      <c r="C4" s="879"/>
      <c r="D4" s="879" t="s">
        <v>465</v>
      </c>
      <c r="E4" s="880" t="s">
        <v>335</v>
      </c>
      <c r="F4" s="880" t="s">
        <v>490</v>
      </c>
      <c r="G4" s="879" t="s">
        <v>354</v>
      </c>
      <c r="H4" s="879"/>
      <c r="I4" s="879"/>
      <c r="J4" s="879"/>
      <c r="K4" s="882"/>
    </row>
    <row r="5" spans="1:11" ht="12.75">
      <c r="A5" s="274"/>
      <c r="B5" s="272"/>
      <c r="C5" s="272"/>
      <c r="D5" s="873"/>
      <c r="E5" s="881"/>
      <c r="F5" s="881"/>
      <c r="G5" s="881" t="s">
        <v>705</v>
      </c>
      <c r="H5" s="873" t="s">
        <v>507</v>
      </c>
      <c r="I5" s="873"/>
      <c r="J5" s="873"/>
      <c r="K5" s="883" t="s">
        <v>766</v>
      </c>
    </row>
    <row r="6" spans="1:11" ht="22.5">
      <c r="A6" s="274" t="s">
        <v>468</v>
      </c>
      <c r="B6" s="272" t="s">
        <v>469</v>
      </c>
      <c r="C6" s="272" t="s">
        <v>797</v>
      </c>
      <c r="D6" s="873"/>
      <c r="E6" s="881"/>
      <c r="F6" s="881"/>
      <c r="G6" s="881"/>
      <c r="H6" s="272" t="s">
        <v>355</v>
      </c>
      <c r="I6" s="271" t="s">
        <v>587</v>
      </c>
      <c r="J6" s="271" t="s">
        <v>588</v>
      </c>
      <c r="K6" s="883"/>
    </row>
    <row r="7" spans="1:11" ht="11.25" customHeight="1">
      <c r="A7" s="218">
        <v>1</v>
      </c>
      <c r="B7" s="40">
        <v>2</v>
      </c>
      <c r="C7" s="40">
        <v>3</v>
      </c>
      <c r="D7" s="40">
        <v>4</v>
      </c>
      <c r="E7" s="173">
        <v>5</v>
      </c>
      <c r="F7" s="173">
        <v>6</v>
      </c>
      <c r="G7" s="173">
        <v>7</v>
      </c>
      <c r="H7" s="173">
        <v>8</v>
      </c>
      <c r="I7" s="173">
        <v>9</v>
      </c>
      <c r="J7" s="173">
        <v>10</v>
      </c>
      <c r="K7" s="333">
        <v>11</v>
      </c>
    </row>
    <row r="8" spans="1:11" ht="19.5" customHeight="1">
      <c r="A8" s="334">
        <v>852</v>
      </c>
      <c r="B8" s="325">
        <v>85202</v>
      </c>
      <c r="C8" s="325">
        <v>2130</v>
      </c>
      <c r="D8" s="326" t="s">
        <v>376</v>
      </c>
      <c r="E8" s="327">
        <f>'Z 1'!F113</f>
        <v>356000</v>
      </c>
      <c r="F8" s="327">
        <f aca="true" t="shared" si="0" ref="F8:K8">SUM(F9:F24)</f>
        <v>356000</v>
      </c>
      <c r="G8" s="327">
        <f t="shared" si="0"/>
        <v>356000</v>
      </c>
      <c r="H8" s="327">
        <f t="shared" si="0"/>
        <v>250035</v>
      </c>
      <c r="I8" s="327">
        <f t="shared" si="0"/>
        <v>12835</v>
      </c>
      <c r="J8" s="327">
        <f t="shared" si="0"/>
        <v>0</v>
      </c>
      <c r="K8" s="335">
        <f t="shared" si="0"/>
        <v>0</v>
      </c>
    </row>
    <row r="9" spans="1:11" ht="15.75" customHeight="1">
      <c r="A9" s="336"/>
      <c r="B9" s="328"/>
      <c r="C9" s="117">
        <v>4010</v>
      </c>
      <c r="D9" s="59" t="s">
        <v>152</v>
      </c>
      <c r="E9" s="253">
        <v>0</v>
      </c>
      <c r="F9" s="253">
        <v>222768</v>
      </c>
      <c r="G9" s="253">
        <f>F9</f>
        <v>222768</v>
      </c>
      <c r="H9" s="253">
        <f>G9</f>
        <v>222768</v>
      </c>
      <c r="I9" s="253"/>
      <c r="J9" s="253"/>
      <c r="K9" s="337"/>
    </row>
    <row r="10" spans="1:11" ht="13.5" customHeight="1">
      <c r="A10" s="336"/>
      <c r="B10" s="328"/>
      <c r="C10" s="117">
        <v>4040</v>
      </c>
      <c r="D10" s="59" t="s">
        <v>494</v>
      </c>
      <c r="E10" s="253">
        <v>0</v>
      </c>
      <c r="F10" s="253">
        <v>27267</v>
      </c>
      <c r="G10" s="253">
        <f aca="true" t="shared" si="1" ref="G10:G24">F10</f>
        <v>27267</v>
      </c>
      <c r="H10" s="253">
        <f>G10</f>
        <v>27267</v>
      </c>
      <c r="I10" s="253"/>
      <c r="J10" s="253"/>
      <c r="K10" s="337"/>
    </row>
    <row r="11" spans="1:11" ht="12.75">
      <c r="A11" s="336"/>
      <c r="B11" s="328"/>
      <c r="C11" s="175">
        <v>4110</v>
      </c>
      <c r="D11" s="59" t="s">
        <v>218</v>
      </c>
      <c r="E11" s="253">
        <v>0</v>
      </c>
      <c r="F11" s="253">
        <v>11247</v>
      </c>
      <c r="G11" s="253">
        <f t="shared" si="1"/>
        <v>11247</v>
      </c>
      <c r="H11" s="253"/>
      <c r="I11" s="253">
        <f>G11</f>
        <v>11247</v>
      </c>
      <c r="J11" s="253"/>
      <c r="K11" s="337"/>
    </row>
    <row r="12" spans="1:11" ht="12.75">
      <c r="A12" s="336"/>
      <c r="B12" s="328"/>
      <c r="C12" s="175">
        <v>4120</v>
      </c>
      <c r="D12" s="59" t="s">
        <v>158</v>
      </c>
      <c r="E12" s="253">
        <v>0</v>
      </c>
      <c r="F12" s="253">
        <v>1588</v>
      </c>
      <c r="G12" s="253">
        <f t="shared" si="1"/>
        <v>1588</v>
      </c>
      <c r="H12" s="253"/>
      <c r="I12" s="253">
        <f>G12</f>
        <v>1588</v>
      </c>
      <c r="J12" s="253"/>
      <c r="K12" s="337"/>
    </row>
    <row r="13" spans="1:11" ht="13.5" customHeight="1">
      <c r="A13" s="336"/>
      <c r="B13" s="328"/>
      <c r="C13" s="117">
        <v>4210</v>
      </c>
      <c r="D13" s="59" t="s">
        <v>160</v>
      </c>
      <c r="E13" s="253">
        <v>0</v>
      </c>
      <c r="F13" s="253">
        <v>7176</v>
      </c>
      <c r="G13" s="253">
        <f t="shared" si="1"/>
        <v>7176</v>
      </c>
      <c r="H13" s="253"/>
      <c r="I13" s="253"/>
      <c r="J13" s="253"/>
      <c r="K13" s="337"/>
    </row>
    <row r="14" spans="1:11" ht="15.75" customHeight="1">
      <c r="A14" s="336"/>
      <c r="B14" s="328"/>
      <c r="C14" s="117">
        <v>4230</v>
      </c>
      <c r="D14" s="59" t="s">
        <v>692</v>
      </c>
      <c r="E14" s="253">
        <v>0</v>
      </c>
      <c r="F14" s="253">
        <v>3000</v>
      </c>
      <c r="G14" s="253">
        <f t="shared" si="1"/>
        <v>3000</v>
      </c>
      <c r="H14" s="253"/>
      <c r="I14" s="253"/>
      <c r="J14" s="253"/>
      <c r="K14" s="337"/>
    </row>
    <row r="15" spans="1:11" ht="12.75">
      <c r="A15" s="336"/>
      <c r="B15" s="328"/>
      <c r="C15" s="117">
        <v>4260</v>
      </c>
      <c r="D15" s="59" t="s">
        <v>238</v>
      </c>
      <c r="E15" s="253">
        <v>0</v>
      </c>
      <c r="F15" s="253">
        <v>20000</v>
      </c>
      <c r="G15" s="253">
        <f t="shared" si="1"/>
        <v>20000</v>
      </c>
      <c r="H15" s="253"/>
      <c r="I15" s="253"/>
      <c r="J15" s="253"/>
      <c r="K15" s="337"/>
    </row>
    <row r="16" spans="1:11" ht="12.75" hidden="1">
      <c r="A16" s="336"/>
      <c r="B16" s="328"/>
      <c r="C16" s="117">
        <v>4270</v>
      </c>
      <c r="D16" s="59" t="s">
        <v>239</v>
      </c>
      <c r="E16" s="253">
        <v>0</v>
      </c>
      <c r="F16" s="253"/>
      <c r="G16" s="253">
        <f t="shared" si="1"/>
        <v>0</v>
      </c>
      <c r="H16" s="253"/>
      <c r="I16" s="253"/>
      <c r="J16" s="253"/>
      <c r="K16" s="337"/>
    </row>
    <row r="17" spans="1:11" ht="12.75">
      <c r="A17" s="336"/>
      <c r="B17" s="328"/>
      <c r="C17" s="117">
        <v>4300</v>
      </c>
      <c r="D17" s="59" t="s">
        <v>240</v>
      </c>
      <c r="E17" s="253">
        <v>0</v>
      </c>
      <c r="F17" s="253">
        <v>46148</v>
      </c>
      <c r="G17" s="253">
        <f t="shared" si="1"/>
        <v>46148</v>
      </c>
      <c r="H17" s="253"/>
      <c r="I17" s="253"/>
      <c r="J17" s="253"/>
      <c r="K17" s="337"/>
    </row>
    <row r="18" spans="1:11" ht="12.75">
      <c r="A18" s="336"/>
      <c r="B18" s="328"/>
      <c r="C18" s="117">
        <v>4350</v>
      </c>
      <c r="D18" s="54" t="s">
        <v>696</v>
      </c>
      <c r="E18" s="253">
        <v>0</v>
      </c>
      <c r="F18" s="253">
        <v>300</v>
      </c>
      <c r="G18" s="253">
        <f t="shared" si="1"/>
        <v>300</v>
      </c>
      <c r="H18" s="253"/>
      <c r="I18" s="253"/>
      <c r="J18" s="253"/>
      <c r="K18" s="337"/>
    </row>
    <row r="19" spans="1:11" ht="14.25" customHeight="1">
      <c r="A19" s="336"/>
      <c r="B19" s="328"/>
      <c r="C19" s="117">
        <v>4360</v>
      </c>
      <c r="D19" s="54" t="s">
        <v>403</v>
      </c>
      <c r="E19" s="253">
        <v>0</v>
      </c>
      <c r="F19" s="253">
        <v>300</v>
      </c>
      <c r="G19" s="253">
        <f t="shared" si="1"/>
        <v>300</v>
      </c>
      <c r="H19" s="253"/>
      <c r="I19" s="253"/>
      <c r="J19" s="253"/>
      <c r="K19" s="337"/>
    </row>
    <row r="20" spans="1:11" ht="15.75" customHeight="1">
      <c r="A20" s="336"/>
      <c r="B20" s="328"/>
      <c r="C20" s="117">
        <v>4370</v>
      </c>
      <c r="D20" s="54" t="s">
        <v>397</v>
      </c>
      <c r="E20" s="253">
        <v>0</v>
      </c>
      <c r="F20" s="253">
        <v>800</v>
      </c>
      <c r="G20" s="253">
        <f t="shared" si="1"/>
        <v>800</v>
      </c>
      <c r="H20" s="253"/>
      <c r="I20" s="253"/>
      <c r="J20" s="253"/>
      <c r="K20" s="337"/>
    </row>
    <row r="21" spans="1:11" ht="12.75">
      <c r="A21" s="336"/>
      <c r="B21" s="328"/>
      <c r="C21" s="117">
        <v>4410</v>
      </c>
      <c r="D21" s="55" t="s">
        <v>168</v>
      </c>
      <c r="E21" s="253">
        <v>0</v>
      </c>
      <c r="F21" s="253">
        <v>500</v>
      </c>
      <c r="G21" s="253">
        <f t="shared" si="1"/>
        <v>500</v>
      </c>
      <c r="H21" s="253"/>
      <c r="I21" s="253"/>
      <c r="J21" s="253"/>
      <c r="K21" s="337"/>
    </row>
    <row r="22" spans="1:11" ht="12.75">
      <c r="A22" s="336"/>
      <c r="B22" s="328"/>
      <c r="C22" s="117">
        <v>4440</v>
      </c>
      <c r="D22" s="59" t="s">
        <v>172</v>
      </c>
      <c r="E22" s="253">
        <v>0</v>
      </c>
      <c r="F22" s="253">
        <v>12908</v>
      </c>
      <c r="G22" s="253">
        <f t="shared" si="1"/>
        <v>12908</v>
      </c>
      <c r="H22" s="253"/>
      <c r="I22" s="253"/>
      <c r="J22" s="253"/>
      <c r="K22" s="337"/>
    </row>
    <row r="23" spans="1:11" ht="12.75">
      <c r="A23" s="336"/>
      <c r="B23" s="328"/>
      <c r="C23" s="117">
        <v>4480</v>
      </c>
      <c r="D23" s="59" t="s">
        <v>188</v>
      </c>
      <c r="E23" s="253">
        <v>0</v>
      </c>
      <c r="F23" s="253">
        <v>1572</v>
      </c>
      <c r="G23" s="253">
        <f t="shared" si="1"/>
        <v>1572</v>
      </c>
      <c r="H23" s="253"/>
      <c r="I23" s="253"/>
      <c r="J23" s="253"/>
      <c r="K23" s="337"/>
    </row>
    <row r="24" spans="1:11" ht="13.5" thickBot="1">
      <c r="A24" s="338"/>
      <c r="B24" s="329"/>
      <c r="C24" s="176">
        <v>4520</v>
      </c>
      <c r="D24" s="177" t="s">
        <v>499</v>
      </c>
      <c r="E24" s="330">
        <v>0</v>
      </c>
      <c r="F24" s="330">
        <v>426</v>
      </c>
      <c r="G24" s="330">
        <f t="shared" si="1"/>
        <v>426</v>
      </c>
      <c r="H24" s="330"/>
      <c r="I24" s="330"/>
      <c r="J24" s="330"/>
      <c r="K24" s="339"/>
    </row>
    <row r="25" spans="1:11" ht="18.75" customHeight="1" thickBot="1">
      <c r="A25" s="875" t="s">
        <v>697</v>
      </c>
      <c r="B25" s="876"/>
      <c r="C25" s="876"/>
      <c r="D25" s="876"/>
      <c r="E25" s="331">
        <f aca="true" t="shared" si="2" ref="E25:K25">E8</f>
        <v>356000</v>
      </c>
      <c r="F25" s="331">
        <f t="shared" si="2"/>
        <v>356000</v>
      </c>
      <c r="G25" s="331">
        <f t="shared" si="2"/>
        <v>356000</v>
      </c>
      <c r="H25" s="331">
        <f t="shared" si="2"/>
        <v>250035</v>
      </c>
      <c r="I25" s="331">
        <f t="shared" si="2"/>
        <v>12835</v>
      </c>
      <c r="J25" s="331">
        <f t="shared" si="2"/>
        <v>0</v>
      </c>
      <c r="K25" s="332">
        <f t="shared" si="2"/>
        <v>0</v>
      </c>
    </row>
    <row r="26" ht="11.25" customHeight="1">
      <c r="C26" s="37"/>
    </row>
    <row r="27" spans="3:11" ht="12.75">
      <c r="C27" s="37"/>
      <c r="E27" s="52" t="s">
        <v>847</v>
      </c>
      <c r="F27" s="52"/>
      <c r="G27" s="52"/>
      <c r="H27" s="52"/>
      <c r="I27" s="52"/>
      <c r="J27" s="52"/>
      <c r="K27" s="52"/>
    </row>
    <row r="28" spans="1:11" ht="12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</row>
    <row r="29" ht="12.75">
      <c r="C29" s="37"/>
    </row>
    <row r="30" ht="12.75">
      <c r="C30" s="37"/>
    </row>
    <row r="31" ht="12.75">
      <c r="C31" s="37"/>
    </row>
    <row r="32" ht="12.75">
      <c r="C32" s="37"/>
    </row>
  </sheetData>
  <mergeCells count="11">
    <mergeCell ref="K5:K6"/>
    <mergeCell ref="H5:J5"/>
    <mergeCell ref="E1:K1"/>
    <mergeCell ref="A25:D25"/>
    <mergeCell ref="A3:K3"/>
    <mergeCell ref="A4:C4"/>
    <mergeCell ref="D4:D6"/>
    <mergeCell ref="E4:E6"/>
    <mergeCell ref="F4:F6"/>
    <mergeCell ref="G4:K4"/>
    <mergeCell ref="G5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2008-12-17T12:57:30Z</cp:lastPrinted>
  <dcterms:created xsi:type="dcterms:W3CDTF">2002-03-22T09:59:04Z</dcterms:created>
  <dcterms:modified xsi:type="dcterms:W3CDTF">2009-08-27T08:44:41Z</dcterms:modified>
  <cp:category/>
  <cp:version/>
  <cp:contentType/>
  <cp:contentStatus/>
</cp:coreProperties>
</file>