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030" tabRatio="599" firstSheet="5" activeTab="14"/>
  </bookViews>
  <sheets>
    <sheet name="Z 1.1a" sheetId="1" r:id="rId1"/>
    <sheet name="Z 1. 1" sheetId="2" r:id="rId2"/>
    <sheet name="Z 1. 2 " sheetId="3" r:id="rId3"/>
    <sheet name="Z 1.3" sheetId="4" r:id="rId4"/>
    <sheet name="z 1.3a" sheetId="5" r:id="rId5"/>
    <sheet name="z 1.3b" sheetId="6" r:id="rId6"/>
    <sheet name="Z 1.4" sheetId="7" r:id="rId7"/>
    <sheet name="Z 1.5" sheetId="8" r:id="rId8"/>
    <sheet name="Z 1.6" sheetId="9" r:id="rId9"/>
    <sheet name="z 1.7" sheetId="10" r:id="rId10"/>
    <sheet name="Z 1.8" sheetId="11" r:id="rId11"/>
    <sheet name="z 1.9" sheetId="12" r:id="rId12"/>
    <sheet name=" z 1.10" sheetId="13" r:id="rId13"/>
    <sheet name="z 1.11" sheetId="14" r:id="rId14"/>
    <sheet name="Z 1.12" sheetId="15" r:id="rId15"/>
  </sheets>
  <definedNames>
    <definedName name="_xlnm.Print_Area" localSheetId="1">'Z 1. 1'!$A$1:$K$200</definedName>
    <definedName name="_xlnm.Print_Area" localSheetId="2">'Z 1. 2 '!$A$1:$R$706</definedName>
    <definedName name="_xlnm.Print_Area" localSheetId="13">'z 1.11'!$A$1:$E$41</definedName>
    <definedName name="_xlnm.Print_Area" localSheetId="14">'Z 1.12'!$A$1:$J$57</definedName>
    <definedName name="_xlnm.Print_Area" localSheetId="3">'Z 1.3'!$A$1:$N$53</definedName>
    <definedName name="_xlnm.Print_Area" localSheetId="4">'z 1.3a'!$A$1:$L$29</definedName>
    <definedName name="_xlnm.Print_Area" localSheetId="5">'z 1.3b'!$A$1:$J$22</definedName>
    <definedName name="_xlnm.Print_Area" localSheetId="6">'Z 1.4'!$A$1:$Q$462</definedName>
    <definedName name="_xlnm.Print_Area" localSheetId="7">'Z 1.5'!$A$1:$M$127</definedName>
    <definedName name="_xlnm.Print_Area" localSheetId="9">'z 1.7'!$A$1:$M$96</definedName>
    <definedName name="_xlnm.Print_Area" localSheetId="10">'Z 1.8'!$A$1:$E$33</definedName>
    <definedName name="_xlnm.Print_Area" localSheetId="11">'z 1.9'!$A$1:$K$27</definedName>
    <definedName name="_xlnm.Print_Titles" localSheetId="1">'Z 1. 1'!$6:$8</definedName>
    <definedName name="_xlnm.Print_Titles" localSheetId="2">'Z 1. 2 '!$3:$7</definedName>
    <definedName name="_xlnm.Print_Titles" localSheetId="6">'Z 1.4'!$4:$10</definedName>
    <definedName name="_xlnm.Print_Titles" localSheetId="7">'Z 1.5'!$4:$7</definedName>
    <definedName name="_xlnm.Print_Titles" localSheetId="9">'z 1.7'!$4:$7</definedName>
  </definedNames>
  <calcPr fullCalcOnLoad="1"/>
</workbook>
</file>

<file path=xl/sharedStrings.xml><?xml version="1.0" encoding="utf-8"?>
<sst xmlns="http://schemas.openxmlformats.org/spreadsheetml/2006/main" count="3439" uniqueCount="1092">
  <si>
    <t>Wykonanie  przychodów i wydatków Powiatowego Funduszu Gospodarki Zasobem Geodezyjnym i Kartograficznym za  2010 rok</t>
  </si>
  <si>
    <t>Wykonanie          za  2010 rok</t>
  </si>
  <si>
    <t>Wykonanie  przychodów i wydatków gos[podarstw pomocniczych oraz dochodów i wydatków dochodów własnych  za  2010 rok</t>
  </si>
  <si>
    <t>Wykonanie               za  2010 rok</t>
  </si>
  <si>
    <t>Wykonanie                  za  2010 rok</t>
  </si>
  <si>
    <t>Wykonanie         za  2010 rok</t>
  </si>
  <si>
    <t>Wykonanie dotacji udzielonych z budżetu jednostki samorządu terytorialnego, realizowanych przez podmioty należące i nienależące do sektora finansów publicznych za  2010 rok</t>
  </si>
  <si>
    <t>Wykonanie za  2010 rok</t>
  </si>
  <si>
    <t>Źródła sfinansowania deficytu lub rozdysponowania nadwyżki budżetowej, wykonanie przychodów i rozchodów budżetu za  2010 rok</t>
  </si>
  <si>
    <t>Wykonanie dotacji za  2010 rok</t>
  </si>
  <si>
    <t>Wykonanie wydatków za  2010 rok</t>
  </si>
  <si>
    <t>Wykonanie wydatków                    za  2010 rok</t>
  </si>
  <si>
    <t>Wykonanie dochodów i wydatków bieżących realizowanych na podstawie porozumień (umów) z organami administracji rządowej  za  2010 rok</t>
  </si>
  <si>
    <t>Wykonanie dotacji                      za  2010 rok</t>
  </si>
  <si>
    <t>Wykonanie dochodów i wydatków związanych z realizacją zadań z zakresu administracji rządowej i innych zadań zleconych odrębnymi ustawami za  2010 rok</t>
  </si>
  <si>
    <t>Wykonanie za  2010 rok dochodów - dotacji</t>
  </si>
  <si>
    <t>Wykonane wydatki                     za 2010r.  (9+13)</t>
  </si>
  <si>
    <t>Wykonanie  wydatków za 2010 rok</t>
  </si>
  <si>
    <t>Wykonanie za  2010 rok  (8+9+10+11)</t>
  </si>
  <si>
    <t>Wykonanie                za  2010 rok  (8+9+10+11)</t>
  </si>
  <si>
    <t>Wykonane wydatki w  2010 roku</t>
  </si>
  <si>
    <t>Wykonanie                     za  2010 rok</t>
  </si>
  <si>
    <t>Wykonanie              za  2010 rok</t>
  </si>
  <si>
    <t>Zakup leków i mater.medycz.</t>
  </si>
  <si>
    <t>Szkolenie pracowników</t>
  </si>
  <si>
    <t>GOSPODARKA MIESZKANIOWA ORAZ NIEMATERIALNE USŁUGI KOMUNALNE</t>
  </si>
  <si>
    <t>2130</t>
  </si>
  <si>
    <t>Wpływy z opłat za zarząd nieruchomościami</t>
  </si>
  <si>
    <t>§ 4119</t>
  </si>
  <si>
    <t>§ 4129</t>
  </si>
  <si>
    <t>§ 4179</t>
  </si>
  <si>
    <t>§ 4309</t>
  </si>
  <si>
    <t>§ 4749</t>
  </si>
  <si>
    <t>§ 4249</t>
  </si>
  <si>
    <t>Zakup pomocy dydaktycznych</t>
  </si>
  <si>
    <t>Działanie 9.2.1  Wyrównywanie szans edukacyjnych uczniów z grup o utrudnionym dostępie do edukacji oraz zmniejszenie różnic w jakości usług edukacyjnych</t>
  </si>
  <si>
    <t xml:space="preserve">Tytuł projektu: "I ty możesz zrobić karierę! Zrealizuj swoje marzenia " - realizuje Starostwo Powiatowe </t>
  </si>
  <si>
    <t>Tytuł projektu: "Open Eyes And See - Debating Film Club!" - realizuje Starostwo Powiatowe</t>
  </si>
  <si>
    <t>2.6</t>
  </si>
  <si>
    <t>Działanie 9.2  Podniesienie atrakcyjności i jakości szkolnictwa zawodowego</t>
  </si>
  <si>
    <t>Tytuł projektu: "Drugi język to pierwszorzędna sprawa!" - realizuje Starostwo Powiatowe</t>
  </si>
  <si>
    <t>2.7</t>
  </si>
  <si>
    <t>Priorytet: III Wysoka jakość systemu oświaty</t>
  </si>
  <si>
    <t>Dotacja celowa z budżetu na dofinansowanie zadań zleconych do realizacji pozostałym jednostkom nie zaliczanym do sektora finansów publicznych</t>
  </si>
  <si>
    <t>Dotacja celowa przekazana gminie na zadania bieżące realizowane na podstawie porozumień z j.s.t.</t>
  </si>
  <si>
    <t>Działanie 3.3  Poprawa jakości kształcenia</t>
  </si>
  <si>
    <t>Tytuł projektu: "Archimedes" -  - realizowany przez Zepół Technicznych i Zespół Szkół Licealinych i Zawodowych</t>
  </si>
  <si>
    <t xml:space="preserve">Działanie 8.1 Rozwój pracowników i przedsiębiorstw w regionie  </t>
  </si>
  <si>
    <t>Tytuł projektu: "Specjalista" - realizowany przez Powiatowy Urząd Pracy w Olecku</t>
  </si>
  <si>
    <t>Zakup akcesoriów komp.</t>
  </si>
  <si>
    <t>Europejski Fundusz Rozwoju Regionalnego 2007-2013 Europejska Współpraca Terytorialna Fundusz Małych Projektów</t>
  </si>
  <si>
    <t>Priorytet 2  Spójność transgraniczna oraz ogólna poprawa jakości obszaru transgranicznego</t>
  </si>
  <si>
    <t>Podpriorytet 2.1 Rozwój nowych i wzmacnianie istniejących sieci współpracy w obszarze społecznym i kulturalnym.</t>
  </si>
  <si>
    <t>Tytuł projektu: Współpraca Olecko-Butrymańce. W poszukiwaniu wspólnej historii, pasji i przyjaźni - realizowany przez Zespół Szkół Technicznych w Olecku</t>
  </si>
  <si>
    <t>Program Współpracy Transgranicznej Litwa-Polska</t>
  </si>
  <si>
    <t>854, 85495</t>
  </si>
  <si>
    <t>§ 4277</t>
  </si>
  <si>
    <t>§ 4279</t>
  </si>
  <si>
    <t>2.20</t>
  </si>
  <si>
    <t>2.21</t>
  </si>
  <si>
    <t>Przebudowa drogi powiatowej nr 1826N Olecko Małe - droga krajowa nr 65 - w zakresie dokumentacji projektowej</t>
  </si>
  <si>
    <t>Przebudowa drogi powiatowej Nr 1746N na odcinku Cichy - Duły w zakresie dokumentacji projektowej</t>
  </si>
  <si>
    <t>Przebudowa chodnika strona lewa przy ulicy Sembrzyckiego w Olecku drogi powiatowej Nr 4951N w Olecku</t>
  </si>
  <si>
    <t>18.</t>
  </si>
  <si>
    <t>19.</t>
  </si>
  <si>
    <t>Zakup kserokopiarki</t>
  </si>
  <si>
    <t>Zakup licencji programu FK FOKA</t>
  </si>
  <si>
    <t>Likwidacja barier architektonicznych - zakup i montaż krzesełka</t>
  </si>
  <si>
    <t>Starostwo Powiatowe               w Olecku</t>
  </si>
  <si>
    <t>Powiatowe Centrum Pomocy Rodzinie w Olecku</t>
  </si>
  <si>
    <t>Poprawa infrastruktury komunikacyjnej ruchu turystycznego w ramach współpracy transgranicznej Powiatu Oleckiego z Rejonem Guriewsk</t>
  </si>
  <si>
    <t>Wykonanie dokumentacji i przebudowa ulicy Wodnej (droga powiatowa nr 4973N) w mieście Olecko</t>
  </si>
  <si>
    <t>Przebudowa boiska kortowergo na boisko wielofunkcyjne wraz z lodowiskiem w zakresie dokumentacji</t>
  </si>
  <si>
    <t>Termomodernizacja budynków użyteczności publicznej w zakresie dokumentacji kosztorysowej i audytów energetycznych</t>
  </si>
  <si>
    <t xml:space="preserve">Termomodernizacja budynków użyteczności publicznej </t>
  </si>
  <si>
    <t>Poddziałanie 3.3.4 Modernizacja treści i metod kształcenia</t>
  </si>
  <si>
    <t>Pozostałe opłaty i składki</t>
  </si>
  <si>
    <t>§ 4439</t>
  </si>
  <si>
    <t>2.8</t>
  </si>
  <si>
    <t>Działanie 9.5  Oddolne inicjatywy edukacyjne na obszarach wiejskich</t>
  </si>
  <si>
    <t>Priorytet: VI Rynek pracy otwarty na wszystko</t>
  </si>
  <si>
    <t>Działanie 6.1  Poprawa dostępu do zatrudnienia oraz wspieranie kreatywności zawodowej w regionie</t>
  </si>
  <si>
    <t>Tytuł projektu: "Kompetentny pracownik" - realizacja Powiatowy Urząd Pracy</t>
  </si>
  <si>
    <t xml:space="preserve">Wynagrodzenia osobowe </t>
  </si>
  <si>
    <t>853, 85333</t>
  </si>
  <si>
    <t>2.10</t>
  </si>
  <si>
    <t>Poddziałanie 7.2.1  Aktywizacja zawodowa i społeczna osób zagrożonych wykłuczeniem społecznym</t>
  </si>
  <si>
    <t>§ 4019</t>
  </si>
  <si>
    <t>2.11</t>
  </si>
  <si>
    <t xml:space="preserve">Działanie 7.2  Przeciwdziałanie wykluczeniu i wzmocnienie sektora ekonomii społecznej </t>
  </si>
  <si>
    <t>§ 3119</t>
  </si>
  <si>
    <t>§ 4379</t>
  </si>
  <si>
    <t>2.12</t>
  </si>
  <si>
    <t>2.13</t>
  </si>
  <si>
    <t>2.9</t>
  </si>
  <si>
    <t>Program Operacyjny Kapitał Ludzki</t>
  </si>
  <si>
    <t>Priorytet: VIII Regionalne kadry gospodarki</t>
  </si>
  <si>
    <t xml:space="preserve">Działanie 8.1  Rozwój pracowników i przedsiębiorstw w regionioe </t>
  </si>
  <si>
    <t>Poddziałanie 8.1.2  Wsparcie procesów adaptacyjnychi modernizacyjnych w regionie</t>
  </si>
  <si>
    <t>§ 4289</t>
  </si>
  <si>
    <t>Opłaty czynszowe za pom.biurowe</t>
  </si>
  <si>
    <t>§ 4409</t>
  </si>
  <si>
    <t>§ 4759</t>
  </si>
  <si>
    <t>§ 4747</t>
  </si>
  <si>
    <t>§ 4757</t>
  </si>
  <si>
    <t>2.14</t>
  </si>
  <si>
    <t xml:space="preserve">Komenda Powiatowa Państwowej Straży Pożarnej </t>
  </si>
  <si>
    <t>Powiatowy Zarząd Dróg                 w Olecku</t>
  </si>
  <si>
    <t xml:space="preserve">Uposaż.żołnierzy zawodowych i nadterminow. oraz funkcjonariuszy </t>
  </si>
  <si>
    <t>Pozost.podatki na rzecz budżetów j.s.t.</t>
  </si>
  <si>
    <t>0590</t>
  </si>
  <si>
    <t xml:space="preserve">- w ramach porozumień i umów z j.s.t </t>
  </si>
  <si>
    <t>3. Subwencje</t>
  </si>
  <si>
    <t>Starosta Olecki</t>
  </si>
  <si>
    <t xml:space="preserve">    3. Dotacje celowe na zadania w ramach umów i porozumień z jst</t>
  </si>
  <si>
    <t>Skł. na ubezp. zdrow.osób nie obj. obow.ubezp.zdrow.</t>
  </si>
  <si>
    <t>17.</t>
  </si>
  <si>
    <t>6060</t>
  </si>
  <si>
    <t>3030</t>
  </si>
  <si>
    <t>4010</t>
  </si>
  <si>
    <t>Wynagrodzenia osobowe pracowników</t>
  </si>
  <si>
    <t>4020</t>
  </si>
  <si>
    <t>4040</t>
  </si>
  <si>
    <t>Dodatkowe wynagr.roczne</t>
  </si>
  <si>
    <t>4120</t>
  </si>
  <si>
    <t>Składki na F.Pracy</t>
  </si>
  <si>
    <t>4210</t>
  </si>
  <si>
    <t>Zakup materiałów i wyposażenia</t>
  </si>
  <si>
    <t>4260</t>
  </si>
  <si>
    <t>4270</t>
  </si>
  <si>
    <t>zakup usług remontowych</t>
  </si>
  <si>
    <t>4300</t>
  </si>
  <si>
    <t>zakup usług pozostałych</t>
  </si>
  <si>
    <t>4410</t>
  </si>
  <si>
    <t>Podróże służbowe krajowe</t>
  </si>
  <si>
    <t>4430</t>
  </si>
  <si>
    <t>Różne opłaty i składki</t>
  </si>
  <si>
    <t>4440</t>
  </si>
  <si>
    <t>Odpis na ZFŚS</t>
  </si>
  <si>
    <t>01005</t>
  </si>
  <si>
    <t>020</t>
  </si>
  <si>
    <t>LEŚNICTWO</t>
  </si>
  <si>
    <t>02002</t>
  </si>
  <si>
    <t>Nadzór nad gospodarką leśną</t>
  </si>
  <si>
    <t>600</t>
  </si>
  <si>
    <t>TRANSPORT I ŁĄCZNOŚĆ</t>
  </si>
  <si>
    <t>60014</t>
  </si>
  <si>
    <t>Drogi publicz.powiatowe</t>
  </si>
  <si>
    <t>4110</t>
  </si>
  <si>
    <t>Składki na ubez.społeczne</t>
  </si>
  <si>
    <t>podatek doch.od osób prawnych</t>
  </si>
  <si>
    <t>A 1.</t>
  </si>
  <si>
    <t>A 2.</t>
  </si>
  <si>
    <t>Dochody (A1+A2)</t>
  </si>
  <si>
    <t>Dochody bieżące</t>
  </si>
  <si>
    <t>Dochody majątkowe</t>
  </si>
  <si>
    <t>Wydatki (B1+B2)</t>
  </si>
  <si>
    <t>B1.</t>
  </si>
  <si>
    <t>B2.</t>
  </si>
  <si>
    <t>Nadwyżka/deficyt (A-B)</t>
  </si>
  <si>
    <t xml:space="preserve">A. </t>
  </si>
  <si>
    <t>D.</t>
  </si>
  <si>
    <t>D1.</t>
  </si>
  <si>
    <t>Przychody ogółem, z tego:</t>
  </si>
  <si>
    <t>D11.</t>
  </si>
  <si>
    <t>D12.</t>
  </si>
  <si>
    <t>D13.</t>
  </si>
  <si>
    <t>D14.</t>
  </si>
  <si>
    <t>D15.</t>
  </si>
  <si>
    <t>D16.</t>
  </si>
  <si>
    <t>§  902</t>
  </si>
  <si>
    <t>§ 944</t>
  </si>
  <si>
    <t>§ 931</t>
  </si>
  <si>
    <t>Finansowanie (D1-D2)</t>
  </si>
  <si>
    <t>D2.</t>
  </si>
  <si>
    <t>Rozchody ogółem, w tym:</t>
  </si>
  <si>
    <t>D21.</t>
  </si>
  <si>
    <t>D22.</t>
  </si>
  <si>
    <t>D23.</t>
  </si>
  <si>
    <t>D24.</t>
  </si>
  <si>
    <t>D25.</t>
  </si>
  <si>
    <t>D26.</t>
  </si>
  <si>
    <t>§  963</t>
  </si>
  <si>
    <t>§  962</t>
  </si>
  <si>
    <t xml:space="preserve">                                                                                                  Załącznik Nr 1.7</t>
  </si>
  <si>
    <t>Załącznik nr 1.2</t>
  </si>
  <si>
    <t>zakup materiałów i wyposażenia</t>
  </si>
  <si>
    <t>4480</t>
  </si>
  <si>
    <t>Podatek od nieruchomości</t>
  </si>
  <si>
    <t>6050</t>
  </si>
  <si>
    <t>700</t>
  </si>
  <si>
    <t>70005</t>
  </si>
  <si>
    <t>Gospodarka gruntami i nieruchomościami</t>
  </si>
  <si>
    <t>710</t>
  </si>
  <si>
    <t>DZIAŁALNOŚĆ USŁUGOWA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</si>
  <si>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</si>
  <si>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</si>
  <si>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</si>
  <si>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</si>
  <si>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</si>
  <si>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</si>
  <si>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 xml:space="preserve">4110 </t>
  </si>
  <si>
    <t>750</t>
  </si>
  <si>
    <t>ADMINISTRACJA PUBLICZNA</t>
  </si>
  <si>
    <t>75011</t>
  </si>
  <si>
    <t>Zakup pomocy naukowych</t>
  </si>
  <si>
    <t>Urzędy wojewódzkie</t>
  </si>
  <si>
    <t>Wydat. inwestyc. jed. budżet.</t>
  </si>
  <si>
    <t>85117</t>
  </si>
  <si>
    <t>Zakłady opiekuńczo-lecznicze i pielęgnacyjno-opiekuńcze</t>
  </si>
  <si>
    <t>6220</t>
  </si>
  <si>
    <t>Dotacje celowe z budżetu na  dofinansowanie kosztów  realizacji inwestycji</t>
  </si>
  <si>
    <t>Dotacje celowe przekazane powiatowi na zadania bieżące, w tym:</t>
  </si>
  <si>
    <t>Dotacja celowa na pomoc finansową udzielaną między j.s.t. na dofinansowanie własnych zadań inwestycyjnych, w tym:</t>
  </si>
  <si>
    <t>1.3</t>
  </si>
  <si>
    <t>Program: Regionalny Program Operacyjny Warmia i Mazury 2007-2013</t>
  </si>
  <si>
    <t>Priorytet 3 - Infrastruktura społeczna</t>
  </si>
  <si>
    <t>Działanie 3.2 Wysoki poziom zabezpieczenia i dostępności medycznej i opiekuńczej</t>
  </si>
  <si>
    <t>Działanie: 5.1 Rozbudowa i modernizacja infrastruktury transportowej warunkującej rozwój regionalny</t>
  </si>
  <si>
    <t>600, 60014</t>
  </si>
  <si>
    <t>Kategoria (dział, rozdział, paragraf)</t>
  </si>
  <si>
    <t>Priorytet: II Turystyka</t>
  </si>
  <si>
    <t>Tytuł projektu: Wirtualny przewodnik po krainie EGO</t>
  </si>
  <si>
    <t>Priorytet 9: Polityka regionalna i działania transgraniczne</t>
  </si>
  <si>
    <t>Norweski Mechanizm Finansowy - realizowany przez Starostwo Powiatowe w Olecku</t>
  </si>
  <si>
    <t>§ 4175</t>
  </si>
  <si>
    <t>§ 4176</t>
  </si>
  <si>
    <t>§ 4305</t>
  </si>
  <si>
    <t>§ 4306</t>
  </si>
  <si>
    <t>Rok 2010 Ogółem:, z tego:</t>
  </si>
  <si>
    <t xml:space="preserve"> wydatki inwestycyjne</t>
  </si>
  <si>
    <t>§ 4117</t>
  </si>
  <si>
    <t>§ 4127</t>
  </si>
  <si>
    <t>§ 4177</t>
  </si>
  <si>
    <t>§ 4247</t>
  </si>
  <si>
    <t>Tytuł projektu: "Pewnym krokiem w zawodową przyszłość " - realizuje Zespół Szkół Licealnych i Zawodowych</t>
  </si>
  <si>
    <t xml:space="preserve">Język obcy coraz mniej obcy </t>
  </si>
  <si>
    <t>Archimedes</t>
  </si>
  <si>
    <t>Kompetentny pracownik</t>
  </si>
  <si>
    <t xml:space="preserve"> "Może być lepiej"</t>
  </si>
  <si>
    <t>Będę samodzielny</t>
  </si>
  <si>
    <t>Tytuł projektu: "Nowe  perspektywy"  realizowany przez Powiatowy Urząd Pracy</t>
  </si>
  <si>
    <t>Nowe  perspektywy</t>
  </si>
  <si>
    <t xml:space="preserve">Specjalista </t>
  </si>
  <si>
    <t xml:space="preserve"> Współpraca Olecko-Butrymańce.            W poszukiwaniu wspólnej historii, pasji                 i przyjaźni</t>
  </si>
  <si>
    <t>Stopień zaawansowania realizacji zadania                  (kol.9 : kol.5)</t>
  </si>
  <si>
    <t xml:space="preserve">Wykonanie  wydatków w  2010 roku na wieloletnie programy i stopień  zaawansowania   realizacji  programów  wieloletnich                                                                               </t>
  </si>
  <si>
    <t xml:space="preserve">Przebudowa drogi powiatowej nr 1857 N Orłowo-Wronki-Połom-Straduny,           na odcinku Wronki - Sajzy </t>
  </si>
  <si>
    <t>Poddziałanie : 9.1.2 Wyrównywanie szans edukacyjnych uczniów z grup o utrudnionym dostępie do edukacji oraz zmniejszenie różnic w jakości usług edukacyjnych</t>
  </si>
  <si>
    <t>Działanie 9.1  Wyrównywanie szans edukacyjnych i zapewnienie wysokiej jakości usług edukacyjnych świadczonych w systemie oświaty</t>
  </si>
  <si>
    <t>Tytuł projektu: "Język obcy coraz mniej obcy " - realizuje Liceum Ogólnokształcące w Olecku</t>
  </si>
  <si>
    <t>Rok 2010 ogółem:, z tego:</t>
  </si>
  <si>
    <t>§ 4437</t>
  </si>
  <si>
    <t>Tytuł projektu: "Jesteśmy przyszłością lokalnego rynku pracy" - realizuje Zespół Szkół Technicznychw Olecku</t>
  </si>
  <si>
    <t>Poddziałanie 6.1.2  Wsparcie powiatowych i wojewódzkich urzędów pracy w realizacji zadań na rzecz aktywności zawodowej osób bezrobotnych w regionie</t>
  </si>
  <si>
    <t>§ 4017</t>
  </si>
  <si>
    <t>§ 4047</t>
  </si>
  <si>
    <t>2.19</t>
  </si>
  <si>
    <t>§ 4357</t>
  </si>
  <si>
    <t>§ 4359</t>
  </si>
  <si>
    <t>§ 4377</t>
  </si>
  <si>
    <t>§ 4407</t>
  </si>
  <si>
    <t>§ 4417</t>
  </si>
  <si>
    <t>§ 4419</t>
  </si>
  <si>
    <t>Tytuł projektu: "Będę samodzielny" -  realizowany przez Powiatowy Urząd Pracy</t>
  </si>
  <si>
    <t>§ 3117</t>
  </si>
  <si>
    <t>2.18</t>
  </si>
  <si>
    <t>Tytuł projektu: "Będę samodzielny" -  realizowany przez Powiatowe Centrum Pomocy Rodzinie</t>
  </si>
  <si>
    <t>2.17</t>
  </si>
  <si>
    <t>§ 4287</t>
  </si>
  <si>
    <t>Działanie 7.1  Rozwój i upowszechnienie aktywnej integracji</t>
  </si>
  <si>
    <t>Tytuł projektu: "Szansa na lepszą przyszłość" -  realizowany przez Powiatowe Centrum Pomocy Rodzinie</t>
  </si>
  <si>
    <t>2.16</t>
  </si>
  <si>
    <t xml:space="preserve">Działanie 8.1   Rozwój pracowników i przedsiębiorstw w regionie </t>
  </si>
  <si>
    <t>Poddziałanie 8.1.2  Wsparcie procesów adaptacyjnych i modernizacyjnych w regionie</t>
  </si>
  <si>
    <t xml:space="preserve">Tytuł projektu: "Może być lepiej" -  realizowany przez Powiatowy Urząd Pracy </t>
  </si>
  <si>
    <t>2.15</t>
  </si>
  <si>
    <t>Tytuł projektu: "Podaruj sobie zdrowe życie" - reallizowany przez Starostwo Powiatowe</t>
  </si>
  <si>
    <t>Działanie 2.2  Promocja województwa i jego oferty turystycznej</t>
  </si>
  <si>
    <t>Tytuł projektu: "Legoturystyka. Pl - produkt turystyczny Krainy EGO"</t>
  </si>
  <si>
    <t>Dotacja celowa przekazana dla powiatu na zadania bieżące realizowane na podstawie umów między j.s.t.</t>
  </si>
  <si>
    <t>§ 2329</t>
  </si>
  <si>
    <t>Program:  Operacyjny Kapitał Ludzki</t>
  </si>
  <si>
    <t>Wydatki razem (10+11+12)</t>
  </si>
  <si>
    <t>Wydatki razem (14+15+16+17)</t>
  </si>
  <si>
    <t>Priorytet: IX Rozwój wykształcenia i kompetencji w regionach</t>
  </si>
  <si>
    <t>Działanie 9.3  Upowszechnienie formalnego kształcenia ustawicznego</t>
  </si>
  <si>
    <t>Tytuł projektu: "Opiekun medyczny - zawodem przyszłości!" - realizuje Zespół Szkół Licealnych i Zawodowych</t>
  </si>
  <si>
    <t>801, 80195</t>
  </si>
  <si>
    <t>Składki na ubezp. Społeczne</t>
  </si>
  <si>
    <t>2310</t>
  </si>
  <si>
    <t>75019</t>
  </si>
  <si>
    <t>Rady powiatów</t>
  </si>
  <si>
    <t>Różne wydatki na rzecz os.fiz.</t>
  </si>
  <si>
    <t>75020</t>
  </si>
  <si>
    <t>Starostwa powiatowe</t>
  </si>
  <si>
    <t>75045</t>
  </si>
  <si>
    <t>Komisje poborowe</t>
  </si>
  <si>
    <t>Składki na ubezp.społeczne</t>
  </si>
  <si>
    <t>75095</t>
  </si>
  <si>
    <t>Pozostała działalność</t>
  </si>
  <si>
    <t>754</t>
  </si>
  <si>
    <t>§ 4385</t>
  </si>
  <si>
    <t>§ 4386</t>
  </si>
  <si>
    <t>BEZPIECZEŃSTWO PUBLICZNE I OCHRONA PRZECIWPOŻAROWA</t>
  </si>
  <si>
    <t>4500</t>
  </si>
  <si>
    <t>4280</t>
  </si>
  <si>
    <t>Zakup usług zdrowotnych</t>
  </si>
  <si>
    <t>Placówki opiekuńczo-wychowawcze</t>
  </si>
  <si>
    <t>Pozostałe podatki na rzecz jst</t>
  </si>
  <si>
    <t>4050</t>
  </si>
  <si>
    <t>4060</t>
  </si>
  <si>
    <t>Pozostałe należności funkcjon.</t>
  </si>
  <si>
    <t>4070</t>
  </si>
  <si>
    <t>Nagrody roczne funkcjonariuszy</t>
  </si>
  <si>
    <t>4220</t>
  </si>
  <si>
    <t>4250</t>
  </si>
  <si>
    <t>Zakup sprzętu i uzbrojenia</t>
  </si>
  <si>
    <t>Zakup energii</t>
  </si>
  <si>
    <t>Zakup usług remontowych</t>
  </si>
  <si>
    <t>Zakup usług pozostałych</t>
  </si>
  <si>
    <t>75411</t>
  </si>
  <si>
    <t>Komendy Powiatowe Państ. Straży Pożarnej</t>
  </si>
  <si>
    <t>4520</t>
  </si>
  <si>
    <t>Opłaty na rzecz jst.</t>
  </si>
  <si>
    <t>852</t>
  </si>
  <si>
    <t>Pomoc społeczna</t>
  </si>
  <si>
    <t>85201</t>
  </si>
  <si>
    <t>85202</t>
  </si>
  <si>
    <t>85218</t>
  </si>
  <si>
    <t>Pozostałe zadania w zakresie polityki społecznej</t>
  </si>
  <si>
    <t>85295</t>
  </si>
  <si>
    <t>POMOC SPOŁECZNA</t>
  </si>
  <si>
    <t>85204</t>
  </si>
  <si>
    <t>757</t>
  </si>
  <si>
    <t>75702</t>
  </si>
  <si>
    <t>801</t>
  </si>
  <si>
    <t>OŚWIATA I WYCHOWANIE</t>
  </si>
  <si>
    <t>80102</t>
  </si>
  <si>
    <t>Szkoły podstawowe specjalne</t>
  </si>
  <si>
    <t>Zakup mater. i wyposażenia</t>
  </si>
  <si>
    <t>4240</t>
  </si>
  <si>
    <t>zakup pomocy dydakt.i książek</t>
  </si>
  <si>
    <t>2540</t>
  </si>
  <si>
    <t>80111</t>
  </si>
  <si>
    <t>Gimnazja specjalne</t>
  </si>
  <si>
    <t>zakup materiałów i wyposaż.</t>
  </si>
  <si>
    <t>80120</t>
  </si>
  <si>
    <t>Licea Ogólnokształcące</t>
  </si>
  <si>
    <t>4140</t>
  </si>
  <si>
    <t>Wydatki na obsługę długu</t>
  </si>
  <si>
    <t>Wynagrodzenia</t>
  </si>
  <si>
    <t xml:space="preserve">Łączne koszty finansowe </t>
  </si>
  <si>
    <t>Jednostka organizacyjna realizująca program lub koordynująca wykonanie programu</t>
  </si>
  <si>
    <t xml:space="preserve">kredyty  i pożyczki </t>
  </si>
  <si>
    <t>dochody własne j.s.t.</t>
  </si>
  <si>
    <t>z tego źródła finansowania</t>
  </si>
  <si>
    <t>środki wymienione w art.5 ust.1pkt 2 i 3 u.f.p</t>
  </si>
  <si>
    <t>* Wybrać odpowiednie oznaczenie źródła finansowania:</t>
  </si>
  <si>
    <t>A. Dotacje i środki z budżetu państwa ( np.. Od wojewody, MEN, UKFiS, ...)</t>
  </si>
  <si>
    <t>B. Środki i dotacje otrzymane od innych jst oraz innych jednostek zaliczanych do sektora finansów publicznych</t>
  </si>
  <si>
    <t>C. Inne źródła</t>
  </si>
  <si>
    <t>Wydatki majątkowe razem:</t>
  </si>
  <si>
    <t>2.1</t>
  </si>
  <si>
    <t>2.2</t>
  </si>
  <si>
    <t>Ogółem (1+2)</t>
  </si>
  <si>
    <t>Środki z budżetu krajowego</t>
  </si>
  <si>
    <t>Wydatki bieżące razem:</t>
  </si>
  <si>
    <t>851, 85111</t>
  </si>
  <si>
    <t>80130</t>
  </si>
  <si>
    <t>Szkoły zawodowe</t>
  </si>
  <si>
    <t>2110</t>
  </si>
  <si>
    <t>różne opłaty i składki</t>
  </si>
  <si>
    <t>6430</t>
  </si>
  <si>
    <t>Wyd.osob. nie zal.do wynagr.</t>
  </si>
  <si>
    <t>80147</t>
  </si>
  <si>
    <t>Biblioteki pedagogiczne</t>
  </si>
  <si>
    <t>Dotacje celowe przekazane dla samorządu województtwa na zadania bieżące realizowane na podstawie umów między jst.</t>
  </si>
  <si>
    <t>4117</t>
  </si>
  <si>
    <t>4127</t>
  </si>
  <si>
    <t>4177</t>
  </si>
  <si>
    <t>4247</t>
  </si>
  <si>
    <t>4437</t>
  </si>
  <si>
    <t>Zakup akcesoriów komputer.</t>
  </si>
  <si>
    <t>80134</t>
  </si>
  <si>
    <t>Szkoły zawodowe specjalne</t>
  </si>
  <si>
    <t>2320</t>
  </si>
  <si>
    <t>Spłaty pożyczek (WFOŚiGW)</t>
  </si>
  <si>
    <t>Rehabilitacja zawodowa i społeczna</t>
  </si>
  <si>
    <t xml:space="preserve">                                                </t>
  </si>
  <si>
    <t>80146</t>
  </si>
  <si>
    <t>Placówki dokształcania i doskonalenia nauczycieli</t>
  </si>
  <si>
    <t>80195</t>
  </si>
  <si>
    <t>851</t>
  </si>
  <si>
    <t>OCHRONA ZDROWIA</t>
  </si>
  <si>
    <t>85111</t>
  </si>
  <si>
    <t>Szpitale ogólne</t>
  </si>
  <si>
    <t>85395</t>
  </si>
  <si>
    <t>4217</t>
  </si>
  <si>
    <t>4307</t>
  </si>
  <si>
    <t>85446</t>
  </si>
  <si>
    <t>Dokształcanie i doskonalenie nauczycieli</t>
  </si>
  <si>
    <t>Powiatowy Urząd Pracy w Olecku</t>
  </si>
  <si>
    <t>wpływy z opłat na koncesje i licencje</t>
  </si>
  <si>
    <t>Zakup mater. papiern.</t>
  </si>
  <si>
    <t>Zakup materiał.papier.</t>
  </si>
  <si>
    <t>Różne wydatki na rzecz osób fizycznych</t>
  </si>
  <si>
    <t>Wydatki osobowe niezaliczane do uposażeń wypłacane funkcjonariuszom</t>
  </si>
  <si>
    <t xml:space="preserve">Dot.podmiot z budż. dla szkół niepub. </t>
  </si>
  <si>
    <t>Dotacje celowe przekazane powiatowi</t>
  </si>
  <si>
    <t>Poradnie Psychoogiczno- Pedagogiczne</t>
  </si>
  <si>
    <t>z tego: finansowane środkami zewnętrznymi</t>
  </si>
  <si>
    <t>Załącznik Nr 1.8</t>
  </si>
  <si>
    <t>Zakup leków i materiałów medycznych</t>
  </si>
  <si>
    <t>Pochodne od wynagrodzerń</t>
  </si>
  <si>
    <t>dotacje</t>
  </si>
  <si>
    <t>Z tego:</t>
  </si>
  <si>
    <t>wynagrodznia</t>
  </si>
  <si>
    <t>85156</t>
  </si>
  <si>
    <t>4130</t>
  </si>
  <si>
    <t>Składki na ubezp.zdrow.</t>
  </si>
  <si>
    <t>853</t>
  </si>
  <si>
    <t>Plac. opiekuń - wychowaw.</t>
  </si>
  <si>
    <t>3110</t>
  </si>
  <si>
    <t>Świadczenia społeczne</t>
  </si>
  <si>
    <t>zakup środków żywności</t>
  </si>
  <si>
    <t>zakup pom.nauk.dydakt.książek</t>
  </si>
  <si>
    <t>Domy Pomocy Społecznej</t>
  </si>
  <si>
    <t>4230</t>
  </si>
  <si>
    <t>Wynagrodzenie bezosobowe</t>
  </si>
  <si>
    <t>85334</t>
  </si>
  <si>
    <t>Wydatki osobowe nie zaliczne do wynagrodzeń</t>
  </si>
  <si>
    <t>4277</t>
  </si>
  <si>
    <t>4279</t>
  </si>
  <si>
    <t>Zakup akcesoriów  komputer.</t>
  </si>
  <si>
    <t>zakup leków i mater.medycz.</t>
  </si>
  <si>
    <t xml:space="preserve">Rodziny zastępcze </t>
  </si>
  <si>
    <t>Powiatowe Centrum Pomocy Rodzinie</t>
  </si>
  <si>
    <t>85324</t>
  </si>
  <si>
    <t>Składki na ubezp. społeczne</t>
  </si>
  <si>
    <t>85311</t>
  </si>
  <si>
    <t>Zakup materiałów i wyposaż.</t>
  </si>
  <si>
    <t>Wpłaty na PFRON</t>
  </si>
  <si>
    <t>Zakup pomocy dydakt.i książek</t>
  </si>
  <si>
    <t>4370</t>
  </si>
  <si>
    <t>4700</t>
  </si>
  <si>
    <t>4740</t>
  </si>
  <si>
    <t>4750</t>
  </si>
  <si>
    <t>Zakup usług telefonii stacjonarnej</t>
  </si>
  <si>
    <t>Zakup materiałów papierniczych</t>
  </si>
  <si>
    <t>Zakup akcesoriów komputerowych</t>
  </si>
  <si>
    <t>4360</t>
  </si>
  <si>
    <t>4380</t>
  </si>
  <si>
    <t>Zakup usług telefonii komórkowej</t>
  </si>
  <si>
    <t>4510</t>
  </si>
  <si>
    <t>4400</t>
  </si>
  <si>
    <t>Opłaty czynszowe za pomieszcz.biurowe</t>
  </si>
  <si>
    <t>Dotacje celowe dla samorządu województwa na zadania bieżące realizowane na podstawie porozumień między jst</t>
  </si>
  <si>
    <t>Wydatki na zakupy inwestycyjne jednostek budżet.</t>
  </si>
  <si>
    <t>Wydatki na  inwestycyje jednostek budżetowych</t>
  </si>
  <si>
    <t>Dotacje celowe przekazane dla powiatu na zadania bieżące realizowane na podstawie porozumień między jst</t>
  </si>
  <si>
    <t>Dotacja celowa przekazana jst przez inną jednostkę jst będącą instytucją wdrażającą na zadania bieżące realizowane na podstawie porozumień</t>
  </si>
  <si>
    <t>Dotacje celowe otrzymane z powiatu na zadania bieżące realizowane na podstawie porozumień między jst</t>
  </si>
  <si>
    <t>Dotacje celowe przekazane dla gminy na zadania bieżące realizowane na podstawie porozumień między jst</t>
  </si>
  <si>
    <t>Opłaty na rzecz budżetów jst.</t>
  </si>
  <si>
    <t>85333</t>
  </si>
  <si>
    <t>Powiatowe Urzędy Pracy</t>
  </si>
  <si>
    <t>2820</t>
  </si>
  <si>
    <t>854</t>
  </si>
  <si>
    <t>EDUKACYJNA OPIEKA WYCHOWAWCZA</t>
  </si>
  <si>
    <t>85403</t>
  </si>
  <si>
    <t>Specjalne ośrodki szkolno - wychowawcze</t>
  </si>
  <si>
    <t>85406</t>
  </si>
  <si>
    <t>§ 6057</t>
  </si>
  <si>
    <t>85410</t>
  </si>
  <si>
    <t>Internaty i bursy szkolne</t>
  </si>
  <si>
    <t>85415</t>
  </si>
  <si>
    <t>Pomoc material. dla uczniów</t>
  </si>
  <si>
    <t>85417</t>
  </si>
  <si>
    <t xml:space="preserve">Wykonane dochody  budżetu państwa                            </t>
  </si>
  <si>
    <t xml:space="preserve">Przebudowa drogi powiatowej nr 1857 N Orłowo-Wronki-Połom-Straduny, na odcinku Wronki - Sajzy </t>
  </si>
  <si>
    <t>"Przebudowa drogi powiatowej nr 1940 N Kukowo - Zatyki - Kijewo" długości 6,7 km</t>
  </si>
  <si>
    <t>Przebudowa i rozbudowa drogi powiatowej nr 1901N na odcinku Giże-Dudki-Gąski i przebudowa drogi nr 1826N Kukowo-Zajdy-Dudki</t>
  </si>
  <si>
    <t>Rozbudowa i modernizacja bazy kształcenia zawodowego w Powiecie Oleckim</t>
  </si>
  <si>
    <t>Dotacje celowe otrzymane z gmin na zadania bieżące, w tym:</t>
  </si>
  <si>
    <t xml:space="preserve">Dotacje celowe otrzymane z powiatów na zadania bieżące, w tym: </t>
  </si>
  <si>
    <t>Tytuł projektu: "Dowiedz się więcej o kierunkach kształcenia w powiecie oleckim!" - realizuje Starostwo Powiatowe</t>
  </si>
  <si>
    <t xml:space="preserve">Doposażenie Szpitala w Olecku w sprzęt i aparaturę medyczną </t>
  </si>
  <si>
    <t>Adaptacja nieużytkowanego poddasza budynku Powiatowego Urzędu Pracy na utworzenie Centrum Aktywizacji Zawodowej</t>
  </si>
  <si>
    <t>Szkolne schroniska młodz.</t>
  </si>
  <si>
    <t>85495</t>
  </si>
  <si>
    <t>921</t>
  </si>
  <si>
    <t>92116</t>
  </si>
  <si>
    <t>Biblioteki</t>
  </si>
  <si>
    <t>92195</t>
  </si>
  <si>
    <t>Wydatki inwestycyjne jednostek budżetowych</t>
  </si>
  <si>
    <t>80148</t>
  </si>
  <si>
    <t>80197</t>
  </si>
  <si>
    <t>Gospodarstwo pomocnicze</t>
  </si>
  <si>
    <t>4160</t>
  </si>
  <si>
    <t>Rehabilitacja zawodowa  i społeczna osób niepełnosprawnych</t>
  </si>
  <si>
    <t>926</t>
  </si>
  <si>
    <t>KULTURA FIZYCZNA I SPORT</t>
  </si>
  <si>
    <t>92695</t>
  </si>
  <si>
    <t>Ogółem</t>
  </si>
  <si>
    <t>z tego:</t>
  </si>
  <si>
    <t>X</t>
  </si>
  <si>
    <t>0870</t>
  </si>
  <si>
    <t>wpływy ze sprzedaży skł.majątk.</t>
  </si>
  <si>
    <t>6058</t>
  </si>
  <si>
    <t>75075</t>
  </si>
  <si>
    <t>Promocja jednostek samorządu terytorialnego</t>
  </si>
  <si>
    <t>4219</t>
  </si>
  <si>
    <t>85154</t>
  </si>
  <si>
    <t xml:space="preserve">Przeciwdziałanie alkoholizmowi </t>
  </si>
  <si>
    <t>85220</t>
  </si>
  <si>
    <t>Wynagrodzenia osobowe prac.</t>
  </si>
  <si>
    <t>Jednostki specjalistycznego poradnictwa, mieszkania chronione i ośrodki interwencji kryzysowej</t>
  </si>
  <si>
    <t>Stypendia  dla uczniów</t>
  </si>
  <si>
    <t>wpływy od rodziców z tyt. odpłatności za utrzymanie dzieci</t>
  </si>
  <si>
    <t>0680</t>
  </si>
  <si>
    <t>Wirtualny przewodnik po krainie EGO</t>
  </si>
  <si>
    <t>- na zadania zlecone (§ 2110  i § 6410)</t>
  </si>
  <si>
    <t xml:space="preserve">    4. Dotacje uzyskane z funduszy celowych                      ( § 2440, § 6260)</t>
  </si>
  <si>
    <t xml:space="preserve">    2. Dotacje celowe na zadania z zakresu administracji rządowej wykonywane  przez powiat  § 2110i § 6410</t>
  </si>
  <si>
    <t>Wydatki związane z realizacją statutowych zadań jednostek</t>
  </si>
  <si>
    <t>Dotacje na zadania bieżące</t>
  </si>
  <si>
    <t>Świadczenia na rzecz osób fizycznych</t>
  </si>
  <si>
    <t>Wydatki na programy finansowane z udziałem środków opisanych w art.. 5 ust. 1 pkt 2 i 3 ufp w części związanej z realizacją zadań jst</t>
  </si>
  <si>
    <t>Inwestycje i zakupy inwestycyjne</t>
  </si>
  <si>
    <t>Inwestycje i zakupy inwestycyjnena programy finansowane z udziałem środków wymienionych w art.. 5 ust. 1 pkt 2 i 3 ufp.</t>
  </si>
  <si>
    <t>Dotacja celowa na pomoc finansową udzielaną między j.s.t. na dofinans. własnych zadań inwestycyjnych</t>
  </si>
  <si>
    <t>Prace geodez. i kartograf. (nieinwestycyjne)</t>
  </si>
  <si>
    <t>Opracowania geodez. i kartograficzne</t>
  </si>
  <si>
    <t>Wynagrodzenia  osobowe pracowników</t>
  </si>
  <si>
    <t>Wydatki inwest. jednost. budżet.</t>
  </si>
  <si>
    <t>Wynagrodz. i składki od nich naliczone</t>
  </si>
  <si>
    <t>4580</t>
  </si>
  <si>
    <t>Pozostałe odsetki</t>
  </si>
  <si>
    <t>6057</t>
  </si>
  <si>
    <t>Dotacje celowe przekazane dla samorządu województwa na zadania bieżące realizowane na podstawie porozumień między j.s.t.</t>
  </si>
  <si>
    <t>2339</t>
  </si>
  <si>
    <t>Wpłaty jednostek na państwowy fundusz celowy</t>
  </si>
  <si>
    <t>Wpłaty jednostek na państwowy fundusz celowy na finansowanie zadań inwestycyjnych</t>
  </si>
  <si>
    <t>75495</t>
  </si>
  <si>
    <t>wpływy od rodziców z tyt.odpłatności z utrzym.dzieci</t>
  </si>
  <si>
    <t>Klasyfikacja</t>
  </si>
  <si>
    <t>Nazwa</t>
  </si>
  <si>
    <t>Wydatki</t>
  </si>
  <si>
    <t>Dział</t>
  </si>
  <si>
    <t>Rozdział</t>
  </si>
  <si>
    <t>I</t>
  </si>
  <si>
    <t>DOCHODY SKARBU PAŃSTWA</t>
  </si>
  <si>
    <t>II</t>
  </si>
  <si>
    <t>DOCHODY I WYDATKI ZWIĄZANE Z REALIZACJĄ ZADAŃ ZLECONYCH</t>
  </si>
  <si>
    <t>Prace geodezyjno - urządzeniowe na potrzeby rolnictwa</t>
  </si>
  <si>
    <t>Przedszkola specjalne</t>
  </si>
  <si>
    <t>Budowa chodnika w ciągu drogi powiatowej nr 1816N z m. Świętajno do m. Dunajek</t>
  </si>
  <si>
    <t>Priorytet: 5 Infrastruktura transportowa regionalna i lokalna</t>
  </si>
  <si>
    <t>80105</t>
  </si>
  <si>
    <t>subwencja uzupełniająca części wyrównwczej subwencji ogólnej</t>
  </si>
  <si>
    <t>Dodatkowe wynagr. roczne</t>
  </si>
  <si>
    <t>L.p.</t>
  </si>
  <si>
    <t>A.</t>
  </si>
  <si>
    <t>B.</t>
  </si>
  <si>
    <t>C.</t>
  </si>
  <si>
    <t>Różne wydatki na rzecz osób fiz.</t>
  </si>
  <si>
    <t>Dodatkowe wynagrodzenie roczne</t>
  </si>
  <si>
    <t>Pozostałe należn. funkcjonar.</t>
  </si>
  <si>
    <t xml:space="preserve">Składki na ubezp.społeczne </t>
  </si>
  <si>
    <t>Komendy Powiatowe Państwowej Straży Pożarnej</t>
  </si>
  <si>
    <t>Wynagr.osobow.korpusu służby cywilnej</t>
  </si>
  <si>
    <t>Opłaty na rzecz jst</t>
  </si>
  <si>
    <t>Składki na ubezp.zdrowotne</t>
  </si>
  <si>
    <t>Placówki opiekuńczo - wychowawcze</t>
  </si>
  <si>
    <t>Rodziny zastępcze</t>
  </si>
  <si>
    <t xml:space="preserve">            </t>
  </si>
  <si>
    <t>w tym:</t>
  </si>
  <si>
    <t>Kultura i ochrona dziedzictwa narodowego</t>
  </si>
  <si>
    <t>Lp.</t>
  </si>
  <si>
    <t>Treść</t>
  </si>
  <si>
    <t>Klasyfikacja przychodów i rozchodów</t>
  </si>
  <si>
    <t>I.</t>
  </si>
  <si>
    <t>II.</t>
  </si>
  <si>
    <t>III.</t>
  </si>
  <si>
    <t>1.</t>
  </si>
  <si>
    <t>2.</t>
  </si>
  <si>
    <t>Pożyczki (uzyskane)</t>
  </si>
  <si>
    <t>3.</t>
  </si>
  <si>
    <t>Spłaty pożyczek udzielonych</t>
  </si>
  <si>
    <t>4.</t>
  </si>
  <si>
    <t>Prywatyzacja majątku j.s.t.</t>
  </si>
  <si>
    <t>5.</t>
  </si>
  <si>
    <t>subwencja ogólna z budżetu państwa</t>
  </si>
  <si>
    <t>Nadwyżka budżetu z lat ubiegłych</t>
  </si>
  <si>
    <t>8.</t>
  </si>
  <si>
    <t xml:space="preserve">Inne rozliczenia (wolne środki z tyt.rozl.kred.) </t>
  </si>
  <si>
    <t>IV.</t>
  </si>
  <si>
    <t>Spłata kredytu</t>
  </si>
  <si>
    <t>Pożyczki udzielone</t>
  </si>
  <si>
    <t>Lokaty w bankach</t>
  </si>
  <si>
    <t>Wykup papierów wartościowych</t>
  </si>
  <si>
    <t>Rozchody z tytułu innych rozliczeń</t>
  </si>
  <si>
    <t>6.</t>
  </si>
  <si>
    <t>7.</t>
  </si>
  <si>
    <t>Usługi internetowe</t>
  </si>
  <si>
    <t>3070</t>
  </si>
  <si>
    <t>4180</t>
  </si>
  <si>
    <t>Równoważniki i ekwiwalenty</t>
  </si>
  <si>
    <t>Opłaty na rzecz j.s.t.</t>
  </si>
  <si>
    <t>75018</t>
  </si>
  <si>
    <t>2330</t>
  </si>
  <si>
    <t>6059</t>
  </si>
  <si>
    <t>Wyn.osob. korpusu sł.cywilnej</t>
  </si>
  <si>
    <t>Dotacje celowe przek.powiatowi</t>
  </si>
  <si>
    <t>Stypendia różne</t>
  </si>
  <si>
    <t>Projekt</t>
  </si>
  <si>
    <t>Środki z budżetu UE</t>
  </si>
  <si>
    <t>Środki z budżetu krajowego:</t>
  </si>
  <si>
    <t>z tego, źródła finansowania:</t>
  </si>
  <si>
    <t>pożyczki i kredyty</t>
  </si>
  <si>
    <t>obligacje</t>
  </si>
  <si>
    <t>pozostałe</t>
  </si>
  <si>
    <t>1.5</t>
  </si>
  <si>
    <t>Tytuł projektu: "Rozbudowa, modernizacja i doposażenie bazy kształcenia  zawodowego w powiecie oleckim"</t>
  </si>
  <si>
    <t>Działanie 3.1  Inwestycje w infrastrukturę edukacyjną - realizowany przez Starostwo Powiatowe w Olecku</t>
  </si>
  <si>
    <t>§ 2339</t>
  </si>
  <si>
    <t>Dotacja celowa przekazana dla samorządu województwa na zadania bieżące realizowane na podstawie umów między j.s.t.</t>
  </si>
  <si>
    <t>4590</t>
  </si>
  <si>
    <t>Kary i odszkodowania wypłacane na rzecz osób fizycznych</t>
  </si>
  <si>
    <t>4385</t>
  </si>
  <si>
    <t>4386</t>
  </si>
  <si>
    <t>751</t>
  </si>
  <si>
    <t>Urzędy naczelnych organów władzy państwowej, kontroli          i ochrony prawa oraz sądownictwa</t>
  </si>
  <si>
    <t>75109</t>
  </si>
  <si>
    <t>Wybory do rad gmin, rad powiatyów i sejmików województw, wybory wójtów, burmistrzów i prezydentów miast oraz referenda gminne, powiatowe i wojewódzkie</t>
  </si>
  <si>
    <t>75478</t>
  </si>
  <si>
    <t>8110</t>
  </si>
  <si>
    <t xml:space="preserve">Odsetki  od samorządowych papierów wartościowych lub zaciągniętych przez j.s.t.  pożyczek  i kredytów </t>
  </si>
  <si>
    <t>Priorytet 1 - Informatyka</t>
  </si>
  <si>
    <t>Działanie 1.5  Infrastruktura Społeczeństwa Informacyjnego</t>
  </si>
  <si>
    <t>Tytuł projektu: "Wrota Warmii i Mazur - elektroniczna platforma funkcjonowania administracji publicznej oraz świadczenie usług publicznych"</t>
  </si>
  <si>
    <t>2010 r. ogółem, w tym:</t>
  </si>
  <si>
    <t>750, 75020</t>
  </si>
  <si>
    <t>pożyczki na prefinansowanie z budżetu państwa</t>
  </si>
  <si>
    <t>z tego</t>
  </si>
  <si>
    <t>pochodne od wynagrodzeń</t>
  </si>
  <si>
    <t>4175</t>
  </si>
  <si>
    <t>4176</t>
  </si>
  <si>
    <t>4305</t>
  </si>
  <si>
    <t>4306</t>
  </si>
  <si>
    <t>Zakup usług obejmujących tłumaczenia</t>
  </si>
  <si>
    <t>75405</t>
  </si>
  <si>
    <t>Komendy Powiatowe Policji</t>
  </si>
  <si>
    <t>6170</t>
  </si>
  <si>
    <t>75421</t>
  </si>
  <si>
    <t>Przebudowa drogi powiatowej nr 1913N na odcinku Cimochy-Cimoszki</t>
  </si>
  <si>
    <t>Przebudowa drogi powiatowej nr 1832N Krupin-Markowskie_Wojnasy na odcinku Krupin-Markowskie</t>
  </si>
  <si>
    <t>Wpływy z tytułu pomocy finansowej między j.s.t. na dofinansowanie inwestycji, w tym:</t>
  </si>
  <si>
    <t>Przebudowa drogi powiatowej Nr 1899N Olecko-Krupin-Szczecinki III etap w zakresie dokumentacji projektowej</t>
  </si>
  <si>
    <t>Przebudowa ulicy Syrokomli w Olecku</t>
  </si>
  <si>
    <t>Zakup ciągnika specjalistycznego LAMBORGHINI R 3.110 wraz z osprzętem</t>
  </si>
  <si>
    <t>Likwidacja barier architektonicznych na terenie placówki edukacyjnej - wykonanie platformy pionowej zewnętrznej i dostosowanie 4 łazienek dla osób niepełnosprawnych</t>
  </si>
  <si>
    <t>Adaptacja pomieszczeń internatu ZST na Poradnię Psychologiczno-Pedagogiczną w Olecku oraz budowa pochylnio dla osób niepełnosprawnych</t>
  </si>
  <si>
    <t>Budowa chodnika przy drodze powiatowej Nr 1810N w m. Borawskie</t>
  </si>
  <si>
    <t>Wykonanie dokumentacji i budowa 2 zatok autobusowych w m. Plewki przy drodze powiatowej Nr 1985N</t>
  </si>
  <si>
    <t>12.</t>
  </si>
  <si>
    <t>Poradnia Psychologiczno-Pedagogiczna w Olecku</t>
  </si>
  <si>
    <t>Przebudowa ulic powiatowych miasta Olecko - ulice:  Grunwaldzka, Kościuszki, Plac Zamkowy, Zamkowa, Mazurska,Norwida, Dąbrowskiej</t>
  </si>
  <si>
    <t>Remont garażu Powiatowego Zarządu Dróg w Olecku przy ulicy Gołdapskiej</t>
  </si>
  <si>
    <t xml:space="preserve">Dofinansowanie dla Gminy Kowale Oleckie do przebudowy drogi powiatowej nr 1887N Kowale Oleckie-Sokółki-Dunajek (dr.woj.nr 655) na odcinku od drogi krajowej nr 65 w m. Kowale Oleckie do m. Sokółki </t>
  </si>
  <si>
    <t>Dofinansowanie dla Miasta Olecko do budowy ulicy zbiorczej wraz z infrastrukturą towarzyszącą na Osiedlu Siejnik w Olecku</t>
  </si>
  <si>
    <t>Dofinansowanie dla Gminy Wieliczki do przebudowy drogi gminnej dojazdowej nr 142019N w Wieliczkach</t>
  </si>
  <si>
    <t>Wpłata na fundusz celowy na zakup testera przepuszczalności szyb dla Komendy Powiatowej Policji</t>
  </si>
  <si>
    <t>Dofinansowanie do wykonania instalacji solarnej oraz termomodernizacji budynku SP ZZOD w Olecku Kolonia 4</t>
  </si>
  <si>
    <t>Zarządzanie kryzysowe</t>
  </si>
  <si>
    <t>8010</t>
  </si>
  <si>
    <t>Rozliczenie z bankami związane z obsługą długu publicznego</t>
  </si>
  <si>
    <t>Obsługa papierów wartościowych, kredytów i pożyczek j.s.t.</t>
  </si>
  <si>
    <t>OBSŁUGA DŁUGU PUBLICZNEGO</t>
  </si>
  <si>
    <t>Dotacja podmiotowa z budżetu dla szkół niepublicznych</t>
  </si>
  <si>
    <t>świadczenia społeczne</t>
  </si>
  <si>
    <t>L.p</t>
  </si>
  <si>
    <t xml:space="preserve">Treść </t>
  </si>
  <si>
    <t>Prace geodezyjno-urządz. na potrzeby rolnictwa</t>
  </si>
  <si>
    <t>Zespół Szkół Technicznych w Olecku</t>
  </si>
  <si>
    <t>10.</t>
  </si>
  <si>
    <t>Powiatowy Zarząd Dróg w Olecku</t>
  </si>
  <si>
    <t>Nazwa zadania inwestycyjnego i okres realizacji (w latach)</t>
  </si>
  <si>
    <t>2710</t>
  </si>
  <si>
    <t>Wydatki na zakupy inwestycyjne jednostek budżetowych</t>
  </si>
  <si>
    <t>Dotacje celowe przekazane dla samorządu województwa na zadania bieżące realizowane na podstawie porozumień (umów)  między j.s.t.</t>
  </si>
  <si>
    <t>Wpływy z tytułu pomocy finansowej udzielanej między j.s.t. na dofinansowanie własnych zadań bieżących</t>
  </si>
  <si>
    <t>Dotacja celowa na pomoc finansową udzielaną między j.s.t. na dofinansowanie własnych zadań bieżących</t>
  </si>
  <si>
    <t>2329</t>
  </si>
  <si>
    <t>Dotacje celowe przekazane dla powiatu na zadania bieżące realizowane na podstawie porozumień (umów) między j.s.t.</t>
  </si>
  <si>
    <t>3000</t>
  </si>
  <si>
    <t>Wynagrodzernia bezosobowe</t>
  </si>
  <si>
    <t>3050</t>
  </si>
  <si>
    <t>Zasądzone renty</t>
  </si>
  <si>
    <t>4119</t>
  </si>
  <si>
    <t>4129</t>
  </si>
  <si>
    <t>4179</t>
  </si>
  <si>
    <t>4249</t>
  </si>
  <si>
    <t>Zakup pomocy naukowych, dydakt. i  książek</t>
  </si>
  <si>
    <t>4309</t>
  </si>
  <si>
    <t>4439</t>
  </si>
  <si>
    <t>4749</t>
  </si>
  <si>
    <t>2660</t>
  </si>
  <si>
    <t xml:space="preserve">Dotacja przedmiotowa z budżetu dla gospodarstwa pomocniczego </t>
  </si>
  <si>
    <t>85195</t>
  </si>
  <si>
    <t>Pokrycie ujemnego wyniku finansowego i  przejętych zobowiązań po likwidowanych i przekształcanych jednostkach zaliczanych do sektora finansów publicznych</t>
  </si>
  <si>
    <t>Wydatki  inwestycyjne  jednostek  budżetowych</t>
  </si>
  <si>
    <t>Dotacja celowa z budżetu na finansowanie lub dofinansowanie zadań zleconych do realizacji stowarzyszeniom</t>
  </si>
  <si>
    <t>Dotacje celowe z budżetu na finansowanie lub dofinansowanie zadań zleconych do realizacji stowarzyszeniom</t>
  </si>
  <si>
    <t>3119</t>
  </si>
  <si>
    <t>4019</t>
  </si>
  <si>
    <t>4759</t>
  </si>
  <si>
    <t>4409</t>
  </si>
  <si>
    <t>4379</t>
  </si>
  <si>
    <t>4289</t>
  </si>
  <si>
    <t>Opłaty za administrowanie i czynsze</t>
  </si>
  <si>
    <t>4747</t>
  </si>
  <si>
    <t>4757</t>
  </si>
  <si>
    <t>środki Funduszu Pracy przekazane powiatom na finansowanie kosztów wynagrodzenia i składek na ubezpieczenia społeczne pracowników powiatowego urzędu pracy</t>
  </si>
  <si>
    <t>wpływy z tytułu pomocy finansowej udzielanej między j.s.t. na dofinansowanie własnych zadań bieżących</t>
  </si>
  <si>
    <t>środki na dofinansowanie własnych zadań bieżących powiatów, pozyskane z innych źródeł</t>
  </si>
  <si>
    <t>4. Dochody własne</t>
  </si>
  <si>
    <t>Plan na rok 2010</t>
  </si>
  <si>
    <t>Wykonanie roku 2010</t>
  </si>
  <si>
    <t>Planowana wartość zadania</t>
  </si>
  <si>
    <t>Zrealizowane wydatki do końca 2009 roku</t>
  </si>
  <si>
    <t>Zrealizowane wydatki do końca 2010 roku                         (kol.6 + kol.8)</t>
  </si>
  <si>
    <t>2. Dotacje rozwojowe (§ 2007, § 2009, § 6207, § 6209)</t>
  </si>
  <si>
    <t>- z funduszy celowych (§  2440, i § 6260)</t>
  </si>
  <si>
    <t>Dotacje celowe na pomoc finansową udzieloną między j.s.t. na dofinansowanie własnych zadań bieżących</t>
  </si>
  <si>
    <t>subwencje ogólne z budżetu państwa</t>
  </si>
  <si>
    <t>OGÓŁEM</t>
  </si>
  <si>
    <t>9.</t>
  </si>
  <si>
    <t>Nazwa działu, rozdziału</t>
  </si>
  <si>
    <t>Dz.</t>
  </si>
  <si>
    <t>Rolnictwo i łowiectwo</t>
  </si>
  <si>
    <t>a)</t>
  </si>
  <si>
    <t xml:space="preserve">Urzędy wojewódzkie                                 </t>
  </si>
  <si>
    <t>pozostałe odsetki</t>
  </si>
  <si>
    <t>b)</t>
  </si>
  <si>
    <t>01095</t>
  </si>
  <si>
    <t>wpływy z różnych opłat</t>
  </si>
  <si>
    <t>Transport i Łączność</t>
  </si>
  <si>
    <t>dochody z najmu i dzierżawy składników majątkowych</t>
  </si>
  <si>
    <t>wpływy z usług</t>
  </si>
  <si>
    <t>Gospodarka gruntami i nieruchomościami.</t>
  </si>
  <si>
    <t>dotacje celowe z zakresu administracji rządowej</t>
  </si>
  <si>
    <t>dotacja celowa otrzymana przez j.s.t. od innej j.s.t. będącej instytucją wdrażającą na zadania beżące realizowane na podstawie porozumień (umów)</t>
  </si>
  <si>
    <t>2889</t>
  </si>
  <si>
    <t>- w ramach porozumień i umów z administracją rządową (§ 2120)</t>
  </si>
  <si>
    <t>2120</t>
  </si>
  <si>
    <t>dotacje celowe otrzymane z budżetu państwa na zadania bieżące realizowane przez powiat na podstawie porozumień z organami administracji rządowej</t>
  </si>
  <si>
    <t>6260</t>
  </si>
  <si>
    <t>Gospodarka komunalna i ochrona środowiska</t>
  </si>
  <si>
    <t xml:space="preserve">    2. Dotacje celowe na zadania z zakresu administracji rządowej wykonywane  przez powiat   § 2120 </t>
  </si>
  <si>
    <t>13.</t>
  </si>
  <si>
    <t>dotacje celowe na zadania z zakresu administracji rządowej</t>
  </si>
  <si>
    <t>14.</t>
  </si>
  <si>
    <t xml:space="preserve">    1. Ze sprzedaży i zbycia praw majątkowych</t>
  </si>
  <si>
    <t xml:space="preserve">    2. Z najmu i dzierżawy</t>
  </si>
  <si>
    <t>VII. Dotacje rozwojowe</t>
  </si>
  <si>
    <t xml:space="preserve">dotacje celowe otrzymane z powiatów na zadania bieżące </t>
  </si>
  <si>
    <t>dotacje celowe na zad. własne powiatu</t>
  </si>
  <si>
    <t>Ośrodki wsparcia</t>
  </si>
  <si>
    <t>15.</t>
  </si>
  <si>
    <t>16.</t>
  </si>
  <si>
    <t>Administracja publiczna</t>
  </si>
  <si>
    <t>Starostwa Powiatowe</t>
  </si>
  <si>
    <t>wpływy z opłaty komunikacyjnej</t>
  </si>
  <si>
    <t>wpływy z różnych dochodów</t>
  </si>
  <si>
    <t>Bezpieczeństwo publiczne i ochrona przeciwpożarowa</t>
  </si>
  <si>
    <t>756</t>
  </si>
  <si>
    <t>75622</t>
  </si>
  <si>
    <t>Różne rozliczenia</t>
  </si>
  <si>
    <t>Różne rozliczenia finansowe</t>
  </si>
  <si>
    <t>Oświata i wychowanie</t>
  </si>
  <si>
    <t>c)</t>
  </si>
  <si>
    <t>Ochrona zdrowia</t>
  </si>
  <si>
    <t>d)</t>
  </si>
  <si>
    <t>e)</t>
  </si>
  <si>
    <t>PFRON</t>
  </si>
  <si>
    <t>Załącznik Nr 1.9</t>
  </si>
  <si>
    <t>0580</t>
  </si>
  <si>
    <t xml:space="preserve">Grzywny i inne kary pieniężne od osób prawnych i iinych jednostek organizacyjnych </t>
  </si>
  <si>
    <t>Dotacje przedmiotowe</t>
  </si>
  <si>
    <t>Plan</t>
  </si>
  <si>
    <t>Dotacje podmiotowe</t>
  </si>
  <si>
    <t>Dotacje celowe</t>
  </si>
  <si>
    <t>Dotacje dla podmiotów należących do sektora finansów publicznych</t>
  </si>
  <si>
    <t>Dotacje dla podmiotów niezalicznych do sektora finansów publicznych</t>
  </si>
  <si>
    <t>Dofinansowanie do zakupu zestawu komputerowego, mebli dla techników kryminalistyki i paliwa dla Komendy Powiatowej Policji w Olecku</t>
  </si>
  <si>
    <t xml:space="preserve">Dopłata do kosztów utrzymania 1m2 powierzchni użytkowej obiektów zajmowanych przez Gospodarstwo Pomocnicze przy Zespole Szkół Licealnych i Zawodowych </t>
  </si>
  <si>
    <t>Niepubliczna Szkoła Podstawowa przy Centrum Edukacji Specjal;nej</t>
  </si>
  <si>
    <t>Niepubliczne Liceum Ogólnokształcące przy ZDZ i Centrum Edukacji Rozwoju Zawodowego</t>
  </si>
  <si>
    <t>Niepubliczny Oddział Przedszkolny przy Centrum Edukacji Specjal;nej</t>
  </si>
  <si>
    <t>Niepubliczne Gimnazjum przy Centrum Edukacji Specjal;nej</t>
  </si>
  <si>
    <t>Niepubliczna Szkoła Przyspasabiająca do Pracy przy Centrum Edukacji Specjal;nej</t>
  </si>
  <si>
    <t>Zadania  powiatu z zakresu kultury, sztuki, ochrony dóbr kultury i tradycji</t>
  </si>
  <si>
    <t>Niepubliczny Dom Pomocy Społecznej im. Św. Łukasza w Olecku Kolonia 4</t>
  </si>
  <si>
    <t>Niepubliczna Poradnia Psychologiczno-Pedagogiczna  przy Centrum Edukacji Specjal;nej</t>
  </si>
  <si>
    <t>Zadania powiatu w zakresie ekologii zleconych do realizacji fundacjom</t>
  </si>
  <si>
    <t>Zadania powiatu w zakresie ekologii zleconych do realizacji jednostkom nie zaliczanym do sektora finansów publicznych</t>
  </si>
  <si>
    <t xml:space="preserve">Umasowienie sportu wsród dzieci, młodzieży, dorosłych na imprezach ogólnopolskich </t>
  </si>
  <si>
    <t>Rachunki dochodów własnych jednostek budżetowych</t>
  </si>
  <si>
    <t>Gospodarstwa pomocnicze</t>
  </si>
  <si>
    <t>Dotacja celowa z budżetu na dofinansowanie zadań zleconych do realizacji fundacjom</t>
  </si>
  <si>
    <t>Wpływy i wydatki związane z gromadzeniem z opłat i kar za korzystanie ze środowiska</t>
  </si>
  <si>
    <t>Gospodarstwo Pomocnicze przy Zespole Szkół Licealnych i Zawodowych w Olecku Ośrodek Wypoczynkowo-Szkoleniowy Dworek Mazurski"</t>
  </si>
  <si>
    <t>Stan środków obrotowych  na początek roku</t>
  </si>
  <si>
    <t>Wykonanie</t>
  </si>
  <si>
    <t>Działanie: 5.2 Infrastruktura transportowa służąca rozwojowi lokalnemu</t>
  </si>
  <si>
    <t xml:space="preserve">Nazwa zadania: "Przebudowa i rozbudowa drogi powiatowej Nr 1901N na odcinkuGiże-Dudki-Gąski (odcinek Giże-Dudki( od km 1+670 do km 3+170 oraz przebudowa drogi powiatowej nr 1826N Kukowo-Zajdy-Dudki od km 4+580 do km 7+760,8" </t>
  </si>
  <si>
    <t>Poddziałanie: 5.2.1 Infrastruktura drogowa warunkująca rozwój lokalny - realizujący Powiatowy Zarząd Dróg</t>
  </si>
  <si>
    <t>Nazwa zadania: "Przebudowa drogi powiatowej Nr 1940N na odcinku: droga krajowa nr 65 Zatyki - Kijewo"</t>
  </si>
  <si>
    <t>Poddziałanie: 5.1.6 Infrastruktura drogowa warunkująca rozwój regionalny  - realizujący Powiatowy Zarząd Dróg</t>
  </si>
  <si>
    <t>Nazwa zadania: "Przebudowa drogi powiatowej Nr 1857N na odcinku: droga woj. nr 655 Orłowo-Wronki-Połom-Straduny (dr.krajnr 65) etap I na odcinku od km 15+200,14 do km 17+000,00 dł. 1,79986 km"</t>
  </si>
  <si>
    <t>1.4</t>
  </si>
  <si>
    <t>1.6</t>
  </si>
  <si>
    <t>wydatki inwestycyjne</t>
  </si>
  <si>
    <t xml:space="preserve">Tytuł projektu: "Doposażenie szpitala w Olecku w sprzęt i aparaturę medyczną" </t>
  </si>
  <si>
    <t>Poddziałanie 3.2.1 Infrastruktura ochrony zdrowia - realizowany przez Starostwo Powiatowe</t>
  </si>
  <si>
    <t>Działanie 3.1  Inwestycje w infrastrukturę edukacyjną - realizowany przez Zespół Szkół Licealnych i Zawodowych w Olecku</t>
  </si>
  <si>
    <t>Tytuł projektu: "Modernizacja i doposażenie pracowni do kształcenia w zawodach hotelarskich i gastronomicznych - Pewnym krokiem w zawodową przyszłość"</t>
  </si>
  <si>
    <t>801, 80130</t>
  </si>
  <si>
    <t>Edukacyjna opieka wychowawcza</t>
  </si>
  <si>
    <t>Leśnictwo</t>
  </si>
  <si>
    <t>Działalność usługowa</t>
  </si>
  <si>
    <t>wpływy z tytułu pomocy finansowej między j.s.t. na dofinansowanie inwestycji</t>
  </si>
  <si>
    <t>Gospodarka mieszkaniowa oraz niematerialne usługi komunalne</t>
  </si>
  <si>
    <t>środki otrzymane od pozostałych jednostek sektora finansów publicznych</t>
  </si>
  <si>
    <t>Dochody od osób prawnych, fizycznych i  innych jedn. nie posiadaj. osobowości prawnej</t>
  </si>
  <si>
    <t>bieżące</t>
  </si>
  <si>
    <t>majątkowe</t>
  </si>
  <si>
    <t>część oświatowa subw. ogólnej dla jednostek samorządu terytorialnego</t>
  </si>
  <si>
    <t>Skł. na ubezp. zdrow. dla osób nie objętych obowiązkowym ubezp.</t>
  </si>
  <si>
    <t>6300</t>
  </si>
  <si>
    <t>Stołówki szkolne</t>
  </si>
  <si>
    <t>g)</t>
  </si>
  <si>
    <t>dotacje rozwojowe oraz środki na finansowanie Wspólnej Polityki Rolnej</t>
  </si>
  <si>
    <t>Wynik finansowy                  - zysk</t>
  </si>
  <si>
    <t>środki pochodzące z innych źródeł</t>
  </si>
  <si>
    <t>- przelewy na fundusz centralny</t>
  </si>
  <si>
    <t>- przelewy na fundusz wojewódzki</t>
  </si>
  <si>
    <t>01008</t>
  </si>
  <si>
    <t>Melioracje wodne</t>
  </si>
  <si>
    <t>RAZEM UMOWY I POROZUMIENIA</t>
  </si>
  <si>
    <t>część wyrównawcza subwencji ogólnej dla powiatów</t>
  </si>
  <si>
    <t>DOCHODY OGÓŁEM</t>
  </si>
  <si>
    <t>1. Dotacje celowe</t>
  </si>
  <si>
    <t>4170</t>
  </si>
  <si>
    <t>Wynagrodzenia bezosobowe</t>
  </si>
  <si>
    <t>4350</t>
  </si>
  <si>
    <t>Opłaty za usługi internetowe</t>
  </si>
  <si>
    <t>OGÓŁEM DOTACJE NA ZADANIA WŁASNE</t>
  </si>
  <si>
    <t>Wyszczególnienie</t>
  </si>
  <si>
    <t>Stan funduszy na początek roku, w tym:</t>
  </si>
  <si>
    <t>- środki pieniężne</t>
  </si>
  <si>
    <t>- należności</t>
  </si>
  <si>
    <t>- zobowiązania</t>
  </si>
  <si>
    <t>Przychody</t>
  </si>
  <si>
    <t>Wydatki bieżące</t>
  </si>
  <si>
    <t>Stan funduszy na koniec roku, w tym:</t>
  </si>
  <si>
    <t>Lp</t>
  </si>
  <si>
    <t>3250</t>
  </si>
  <si>
    <t>4610</t>
  </si>
  <si>
    <t>Gospodarka leśna</t>
  </si>
  <si>
    <t>02001</t>
  </si>
  <si>
    <t>§ 0830  - Wpływy z usług</t>
  </si>
  <si>
    <t>§ 0920  - Odsetki</t>
  </si>
  <si>
    <t>0920</t>
  </si>
  <si>
    <t>0690</t>
  </si>
  <si>
    <t>0750</t>
  </si>
  <si>
    <t>0830</t>
  </si>
  <si>
    <t>0970</t>
  </si>
  <si>
    <t>0420</t>
  </si>
  <si>
    <t>0010</t>
  </si>
  <si>
    <t>0020</t>
  </si>
  <si>
    <t>2460</t>
  </si>
  <si>
    <t>2920</t>
  </si>
  <si>
    <t>- na zadania własne (§ 2130 i § 6430)</t>
  </si>
  <si>
    <t>Nagr.i wyd.nie zal.do wynagr</t>
  </si>
  <si>
    <t>§ 4217</t>
  </si>
  <si>
    <t>§ 4307</t>
  </si>
  <si>
    <t>§ 4756</t>
  </si>
  <si>
    <t xml:space="preserve"> </t>
  </si>
  <si>
    <t>Udziały powiatu w podatkach stanow.dochód budżetu państwa</t>
  </si>
  <si>
    <t>podatek doch.od osób fizyczn.</t>
  </si>
  <si>
    <t>Poradnie psychologiczno-pedagogiczne</t>
  </si>
  <si>
    <t>Wydatki osob.nie zal. do wynagrodzeń</t>
  </si>
  <si>
    <t>Wydatki majątkowe</t>
  </si>
  <si>
    <t>§ 6120- wydatki na zakupy inwestycyjne funduszy celowych</t>
  </si>
  <si>
    <t>Urzędy marszałkowskie</t>
  </si>
  <si>
    <t>Wynagr. osobowe pracowników</t>
  </si>
  <si>
    <t>Nazwa zadania</t>
  </si>
  <si>
    <t xml:space="preserve">dochody z najmu i dzierżawy składników majątkowych </t>
  </si>
  <si>
    <t>Kredyty zaciągane w bankach krajowych</t>
  </si>
  <si>
    <t>11.</t>
  </si>
  <si>
    <t>80123</t>
  </si>
  <si>
    <t>Licea profilowane</t>
  </si>
  <si>
    <t>Drogi publiczne powiatowe</t>
  </si>
  <si>
    <t>4420</t>
  </si>
  <si>
    <t>Podróże służbowe zagraniczne</t>
  </si>
  <si>
    <t>dotacje otrzymane z funduszy celowych na finansowanie inwestycji jednostek sektora finansów publicznych</t>
  </si>
  <si>
    <t>dotacje celowe otrzymane z budżetu państwa na realizację inwestycji własnych powiatu</t>
  </si>
  <si>
    <t>6680</t>
  </si>
  <si>
    <t>wpłata środków finansowych z niewykorzystanych w terminie wydatków, które nie wygasają z upływem roku budżetowego</t>
  </si>
  <si>
    <t>6207</t>
  </si>
  <si>
    <t>Wpływy z innych opłat stanowiących dochody jednostek samorządu terytorialnego na podstawie ustaw</t>
  </si>
  <si>
    <t>75618</t>
  </si>
  <si>
    <t>6290</t>
  </si>
  <si>
    <t>Zadania w zakresie przeciwdziałania przemocy w rodzinie</t>
  </si>
  <si>
    <t>2007</t>
  </si>
  <si>
    <t>2009</t>
  </si>
  <si>
    <t>dotacje celowe w ramach programów finansowanych z udziałem środków europejskich</t>
  </si>
  <si>
    <t>Obligacje jednostek samorządu terytorialnego</t>
  </si>
  <si>
    <t>3240</t>
  </si>
  <si>
    <t>WYSZCZEGÓLNIENIE</t>
  </si>
  <si>
    <t>§</t>
  </si>
  <si>
    <t>010</t>
  </si>
  <si>
    <t>część równoważąca subwencji ogólnej dla powiatów</t>
  </si>
  <si>
    <t>ROLNICTWO I ŁOWIECTWO</t>
  </si>
  <si>
    <t>3020</t>
  </si>
  <si>
    <t>Starostwo Powiatowe                         w Olecku</t>
  </si>
  <si>
    <t>Dotacje celowe z budżetu na dofinans.zadań zleconych do realizacji stowarzyszeniom</t>
  </si>
  <si>
    <t>dotacja celowa otrzymana z tytułu pomocy finansowej udzielanej między jednostkani samorzadu terytorialnego na dofinansowanie własnych zadań beżących</t>
  </si>
  <si>
    <t>Załącznik Nr 1.12</t>
  </si>
  <si>
    <t>Turystyka</t>
  </si>
  <si>
    <t>Zadania w zakresie upowszechniania turystyki</t>
  </si>
  <si>
    <t>63003</t>
  </si>
  <si>
    <t>0780</t>
  </si>
  <si>
    <t>dochody ze zbycia praw majątkowych</t>
  </si>
  <si>
    <t>Urzędy naczelnych organów władzy państwowej, kontroli i ochrony prawa oraz sądownictwa</t>
  </si>
  <si>
    <t>Wybory do rad gmin, rad powiatów i sejmików województw, wybory wójtów, burmistrzów i prezydentów miast oraz referenda gminne, powiatowe i wojewódzkie</t>
  </si>
  <si>
    <t>Usuwanie skutków klęsk żywiołowych</t>
  </si>
  <si>
    <t>2887</t>
  </si>
  <si>
    <t>Pomoc dla repatriantów</t>
  </si>
  <si>
    <t>KULTURA I OCHRONA DZIEDZICTWA NARODOWEGO</t>
  </si>
  <si>
    <t>Wynagr. osobowe pracownik.</t>
  </si>
  <si>
    <t>Wynagrodzenia osobowe</t>
  </si>
  <si>
    <t>§ 4748</t>
  </si>
  <si>
    <t>Wyd.osob.nie zal.do wynagr.</t>
  </si>
  <si>
    <t>Zakup usług telef. komórkowej</t>
  </si>
  <si>
    <t>Zakup usług telef. stacjonarnej</t>
  </si>
  <si>
    <t>Opł. na rzecz budż. państwa</t>
  </si>
  <si>
    <t>Szkol. prac.nie będ.sł.cywil.</t>
  </si>
  <si>
    <t>Zakup mater. papierniczych</t>
  </si>
  <si>
    <t>Zakup akcesor. komputer.</t>
  </si>
  <si>
    <t>Powiatowe Centra Pomocy Rodzinie</t>
  </si>
  <si>
    <t xml:space="preserve">              Załącznik nr 1.1a</t>
  </si>
  <si>
    <t>% planu</t>
  </si>
  <si>
    <t>I. Udziały we wpływach z podatków stanowiących dochody państwa (PIT i CIT)</t>
  </si>
  <si>
    <t>II. Dochody z majątku powiatu</t>
  </si>
  <si>
    <t>III. Wpływy od jednostek organizacyjnych powiatu</t>
  </si>
  <si>
    <t>IV. Pozostałe dochody</t>
  </si>
  <si>
    <t>A. Ogółem dochody własne (I+II+III+IV)</t>
  </si>
  <si>
    <t>V. Subwencja ogólna</t>
  </si>
  <si>
    <t>VI. Ogółem dotacje</t>
  </si>
  <si>
    <t xml:space="preserve">    1. Dotacja celowe na zadania własne powiatu § 2130, § 6430</t>
  </si>
  <si>
    <t>DOCHODY OGÓŁEM ( A+B )</t>
  </si>
  <si>
    <t>853, 85395</t>
  </si>
  <si>
    <t xml:space="preserve">Załącznik Nr 1.3b </t>
  </si>
  <si>
    <t xml:space="preserve">Załącznik Nr 1.3a </t>
  </si>
  <si>
    <t xml:space="preserve">Załącznik Nr 1.3 </t>
  </si>
  <si>
    <t>Załącznik Nr 1.1</t>
  </si>
  <si>
    <t>Uposaż.żołn. zawod. i nadtermin.oraz funkcj.</t>
  </si>
  <si>
    <t>§ 4218</t>
  </si>
  <si>
    <t>§ 4219</t>
  </si>
  <si>
    <t>§ 4308</t>
  </si>
  <si>
    <t>Rózne opłaty i składki</t>
  </si>
  <si>
    <t>Priorytet: VII Promocja integracji społecznej</t>
  </si>
  <si>
    <t>Zespół Szkół Technicznych</t>
  </si>
  <si>
    <t xml:space="preserve">Zespół Szkół Licealnych i Zawodowych </t>
  </si>
  <si>
    <t>§ 6058</t>
  </si>
  <si>
    <t>§ 6059</t>
  </si>
  <si>
    <t>Poniesione wydatki</t>
  </si>
  <si>
    <t>Poniesione wydatki:</t>
  </si>
  <si>
    <t>750, 75075</t>
  </si>
  <si>
    <t>2.3</t>
  </si>
  <si>
    <t>2.4</t>
  </si>
  <si>
    <t>2.5</t>
  </si>
  <si>
    <t>§ 2960 - Przelewy redystrybucyjne</t>
  </si>
  <si>
    <t>§ 4210 - Zakup matriałów i wyposażenia</t>
  </si>
  <si>
    <t>§ 4300 - Zakup usług pozostałych</t>
  </si>
  <si>
    <t>§ 4740 - Zakup materiałów papierniczych</t>
  </si>
  <si>
    <t>§ 4750 - Zakup akcesoriów komputerowych</t>
  </si>
  <si>
    <t>§ 4260 - Zakup energii</t>
  </si>
  <si>
    <t>§ 4700 - Szkolenia osób niebędących członkami służby cywilnej</t>
  </si>
  <si>
    <t>§ 4118</t>
  </si>
  <si>
    <t>§ 4128</t>
  </si>
  <si>
    <t>§ 4178</t>
  </si>
  <si>
    <t xml:space="preserve">Wynagrodzenia bezosobowe </t>
  </si>
  <si>
    <t>2010 r. ogółem: w tym:</t>
  </si>
  <si>
    <t>§ 4755</t>
  </si>
  <si>
    <t>Załącznik Nr 1.10</t>
  </si>
  <si>
    <t>Struktura %</t>
  </si>
  <si>
    <t>z tego: finansowane środkami własnymi</t>
  </si>
  <si>
    <t>Zakup leków i środ. Medycz.</t>
  </si>
  <si>
    <t>Szkol. prac.niebęd.czł.sł.cywilnej</t>
  </si>
  <si>
    <t>Modernizacja i doposażenie pracowni do kształcenia w zawodach hotelerskich i gastronomicznych - "Pewnym krokiem w zawodową przyszłość"</t>
  </si>
  <si>
    <t>Adaptacja pomieszczeń "w starej części szpitala" na oddział wewnętrzny z pododziałem kardiologicznym</t>
  </si>
  <si>
    <t>Zakup usług telefonii stacjonar.</t>
  </si>
  <si>
    <t>Składki na ubezpieczenie  zdrowotne  osób nie objętych obowiązkowym ubezpieczeniem zdrowotnym</t>
  </si>
  <si>
    <t>Procent wykonania do planu</t>
  </si>
  <si>
    <t>Struktura procentowa</t>
  </si>
  <si>
    <t>Pozost. podatki na rzecz j.s.t.</t>
  </si>
  <si>
    <t>Wynagr.os.czł.korp.sł.cywiln.</t>
  </si>
  <si>
    <t>Opłaty czynsz.za pom..biur.</t>
  </si>
  <si>
    <t>Wynagr. osob. pracowników</t>
  </si>
  <si>
    <t>Szkol. prac.niebęd. czł.sł.cywilnej</t>
  </si>
  <si>
    <t>§  952</t>
  </si>
  <si>
    <t>§  955</t>
  </si>
  <si>
    <t>§ 957</t>
  </si>
  <si>
    <t>§  994</t>
  </si>
  <si>
    <t>§  982</t>
  </si>
  <si>
    <t>§ 995</t>
  </si>
  <si>
    <t>Szkol. prac.niebęd. czł.sł.cywil.</t>
  </si>
  <si>
    <t>Dział, rozdz</t>
  </si>
  <si>
    <t>Zakup uslug obej. tłumaczenia</t>
  </si>
  <si>
    <t>Koszty postęp. sądow. i prok.</t>
  </si>
  <si>
    <t>Zakup akces. komputerowych</t>
  </si>
  <si>
    <t>Zakup akcesor. komputerowych</t>
  </si>
  <si>
    <t>Wydat.nie zalicz.do wynagr.</t>
  </si>
  <si>
    <t>POROZUMIENIA I UMOWY</t>
  </si>
  <si>
    <t xml:space="preserve">Załącznik nr 1.4 </t>
  </si>
  <si>
    <t>Załącznik Nr 1.5</t>
  </si>
  <si>
    <t>Załącznik Nr 1.6</t>
  </si>
  <si>
    <t>Załącznik Nr 1.11</t>
  </si>
  <si>
    <t>OGÓŁEM KWOTA DOTACJI</t>
  </si>
  <si>
    <t>B. Ogółem subwencje i dotacje (V+VI+VII)</t>
  </si>
  <si>
    <t>0470</t>
  </si>
  <si>
    <t>Wynagr. osob. członk. korpusu służby cywil.</t>
  </si>
  <si>
    <t xml:space="preserve">dotacje celowe otrzymane z gmin na zadania bieżące </t>
  </si>
  <si>
    <t>Ośrodek Szkolno-Wychowawczy dla Dzieci Głuchych w Olecku</t>
  </si>
  <si>
    <t>Plan po zmianach na 2010 rok</t>
  </si>
  <si>
    <t xml:space="preserve">Plan na rok budżetowy 2010 </t>
  </si>
  <si>
    <t>Plan na 2010 rok</t>
  </si>
  <si>
    <t xml:space="preserve">Plan  na rok 2010 </t>
  </si>
  <si>
    <t>Plan na 2010 rok dochodów - dotacji ogółem</t>
  </si>
  <si>
    <t>Plan wydatków na 2010 rok ogółem</t>
  </si>
  <si>
    <t>Plan dotacji na 2010 rok ogółem</t>
  </si>
  <si>
    <t>Wykonanie dochodów i wydatków związanych z zadaniami  realizowanymi na podstwaie umów (porozumień) z jednostkami samorządu terytorialnego w 2010 roku</t>
  </si>
  <si>
    <t>1.2</t>
  </si>
  <si>
    <t>1.1</t>
  </si>
  <si>
    <t>Kwalifikacja wojskowa</t>
  </si>
  <si>
    <t>Zakup akcesoriów  komputerowych</t>
  </si>
  <si>
    <t>Szkolenia pracowników niebędących członkami służby cywilnej</t>
  </si>
  <si>
    <t xml:space="preserve">Plan wydatków  finansowanch         z umów                     i porozumień w 2010 roku </t>
  </si>
  <si>
    <t>85205</t>
  </si>
  <si>
    <t>4017</t>
  </si>
  <si>
    <t>pokrycie amortyzacji</t>
  </si>
  <si>
    <t>odpisy amortyzacji</t>
  </si>
  <si>
    <t>Dom im. Janusza Korczaka w Olecku</t>
  </si>
  <si>
    <t>4047</t>
  </si>
  <si>
    <t>4287</t>
  </si>
  <si>
    <t>4357</t>
  </si>
  <si>
    <t>4359</t>
  </si>
  <si>
    <t>3117</t>
  </si>
  <si>
    <t>Wydat.osob. nie zal.do wynagr.</t>
  </si>
  <si>
    <t>4377</t>
  </si>
  <si>
    <t>4407</t>
  </si>
  <si>
    <t>4417</t>
  </si>
  <si>
    <t>4419</t>
  </si>
  <si>
    <t>Stypendia  różne</t>
  </si>
  <si>
    <t>900</t>
  </si>
  <si>
    <t>GOSPODARKA KOMUNALNA I OCHRONA ŚRODOWISKA</t>
  </si>
  <si>
    <t>90019</t>
  </si>
  <si>
    <t>2810</t>
  </si>
  <si>
    <t>2830</t>
  </si>
  <si>
    <t>Plan roczny  2010       (po zmianach)</t>
  </si>
  <si>
    <t>Zespół Szkół Licealnych i Zawodowych w Olecku</t>
  </si>
  <si>
    <t>f)</t>
  </si>
  <si>
    <t>Szkolenia pracowników</t>
  </si>
  <si>
    <t>Zakup środków żywności</t>
  </si>
  <si>
    <t>Wykonanie za   2010 rok</t>
  </si>
  <si>
    <t>WYKONANIE  DOCHODÓW  BUDŻETU  POWIATU  ZA   2010  ROK</t>
  </si>
  <si>
    <t>REALIZACJA  PLANU  DOCHODÓW  BUDŻETU  POWIATU  ZA   2010 ROK</t>
  </si>
  <si>
    <t xml:space="preserve">                                WYKONANIE  WYDATKÓW  BUDŻETU  POWIATU  ZA   2010 ROK</t>
  </si>
  <si>
    <t xml:space="preserve">                               Wykonanie  wydatków w  2010 roku na wieloletnie programy inwestycyjne realizowane w latach 2010 - 2012                                                                                        </t>
  </si>
  <si>
    <t xml:space="preserve">                             Wykonanie  zadań  inwestycyjnych  w   2010 roku                                                                                              </t>
  </si>
  <si>
    <t>Wykonanie pozostałych wydatków majątkowych za  2010 rok</t>
  </si>
  <si>
    <t xml:space="preserve">                                     Zrealizowane wydatki na programy i projekty realizowane ze środków pochodzących z  funduszy strukturalnych i Funduszu Spójności za  2010 rok</t>
  </si>
  <si>
    <t>Plan na                 2010 rok</t>
  </si>
  <si>
    <t xml:space="preserve">Poniesione wydatki                       w  2010 roku      </t>
  </si>
  <si>
    <t>Andrzej Stanisław  Kisiel</t>
  </si>
  <si>
    <t>Andrzej Stanisław Kisiel</t>
  </si>
  <si>
    <t>Andrzej  Stanisław  Kisiel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</si>
</sst>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  <numFmt numFmtId="174" formatCode="#,##0.00_ ;\-#,##0.00\ "/>
    <numFmt numFmtId="175" formatCode="#,##0.0_ ;\-#,##0.0\ "/>
  </numFmts>
  <fonts count="2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u val="single"/>
      <sz val="11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b/>
      <u val="single"/>
      <sz val="12"/>
      <name val="Arial CE"/>
      <family val="2"/>
    </font>
    <font>
      <sz val="8"/>
      <name val="Arial CE"/>
      <family val="2"/>
    </font>
    <font>
      <b/>
      <u val="single"/>
      <sz val="10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i/>
      <sz val="9"/>
      <name val="Arial CE"/>
      <family val="0"/>
    </font>
    <font>
      <b/>
      <i/>
      <sz val="8"/>
      <name val="Arial CE"/>
      <family val="0"/>
    </font>
    <font>
      <b/>
      <i/>
      <sz val="10"/>
      <name val="Arial CE"/>
      <family val="0"/>
    </font>
    <font>
      <sz val="8"/>
      <color indexed="10"/>
      <name val="Arial CE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80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3" xfId="0" applyBorder="1" applyAlignment="1">
      <alignment/>
    </xf>
    <xf numFmtId="0" fontId="0" fillId="0" borderId="0" xfId="0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left"/>
    </xf>
    <xf numFmtId="49" fontId="12" fillId="0" borderId="1" xfId="0" applyNumberFormat="1" applyFont="1" applyBorder="1" applyAlignment="1">
      <alignment horizontal="left"/>
    </xf>
    <xf numFmtId="49" fontId="12" fillId="0" borderId="1" xfId="0" applyNumberFormat="1" applyFont="1" applyBorder="1" applyAlignment="1">
      <alignment wrapText="1"/>
    </xf>
    <xf numFmtId="0" fontId="0" fillId="0" borderId="0" xfId="0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 horizontal="center" shrinkToFit="1"/>
    </xf>
    <xf numFmtId="0" fontId="0" fillId="0" borderId="0" xfId="0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Alignment="1" applyProtection="1">
      <alignment horizontal="right"/>
      <protection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0" fontId="4" fillId="3" borderId="1" xfId="0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0" fillId="2" borderId="0" xfId="0" applyFill="1" applyBorder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12" fillId="0" borderId="1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12" fillId="0" borderId="1" xfId="0" applyFont="1" applyBorder="1" applyAlignment="1">
      <alignment wrapText="1"/>
    </xf>
    <xf numFmtId="0" fontId="7" fillId="3" borderId="1" xfId="0" applyFont="1" applyFill="1" applyBorder="1" applyAlignment="1">
      <alignment horizontal="left" wrapText="1"/>
    </xf>
    <xf numFmtId="49" fontId="4" fillId="3" borderId="1" xfId="0" applyNumberFormat="1" applyFont="1" applyFill="1" applyBorder="1" applyAlignment="1">
      <alignment horizontal="left" wrapText="1"/>
    </xf>
    <xf numFmtId="49" fontId="7" fillId="3" borderId="1" xfId="0" applyNumberFormat="1" applyFont="1" applyFill="1" applyBorder="1" applyAlignment="1">
      <alignment horizontal="left" wrapText="1"/>
    </xf>
    <xf numFmtId="49" fontId="0" fillId="3" borderId="1" xfId="0" applyNumberFormat="1" applyFill="1" applyBorder="1" applyAlignment="1">
      <alignment horizontal="left" wrapText="1"/>
    </xf>
    <xf numFmtId="49" fontId="9" fillId="3" borderId="1" xfId="0" applyNumberFormat="1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left" wrapText="1"/>
    </xf>
    <xf numFmtId="0" fontId="0" fillId="3" borderId="1" xfId="0" applyFill="1" applyBorder="1" applyAlignment="1">
      <alignment horizontal="left" wrapText="1"/>
    </xf>
    <xf numFmtId="0" fontId="9" fillId="3" borderId="1" xfId="0" applyFont="1" applyFill="1" applyBorder="1" applyAlignment="1">
      <alignment horizontal="left" wrapText="1"/>
    </xf>
    <xf numFmtId="0" fontId="7" fillId="3" borderId="1" xfId="0" applyFont="1" applyFill="1" applyBorder="1" applyAlignment="1">
      <alignment wrapText="1"/>
    </xf>
    <xf numFmtId="0" fontId="12" fillId="0" borderId="1" xfId="0" applyFont="1" applyBorder="1" applyAlignment="1">
      <alignment/>
    </xf>
    <xf numFmtId="0" fontId="10" fillId="4" borderId="1" xfId="0" applyFont="1" applyFill="1" applyBorder="1" applyAlignment="1">
      <alignment wrapText="1"/>
    </xf>
    <xf numFmtId="0" fontId="12" fillId="2" borderId="1" xfId="0" applyFont="1" applyFill="1" applyBorder="1" applyAlignment="1">
      <alignment wrapText="1"/>
    </xf>
    <xf numFmtId="0" fontId="0" fillId="2" borderId="0" xfId="0" applyFill="1" applyAlignment="1">
      <alignment/>
    </xf>
    <xf numFmtId="0" fontId="10" fillId="4" borderId="1" xfId="0" applyFont="1" applyFill="1" applyBorder="1" applyAlignment="1">
      <alignment/>
    </xf>
    <xf numFmtId="0" fontId="12" fillId="0" borderId="1" xfId="0" applyFont="1" applyBorder="1" applyAlignment="1">
      <alignment horizontal="right"/>
    </xf>
    <xf numFmtId="0" fontId="10" fillId="4" borderId="1" xfId="0" applyFont="1" applyFill="1" applyBorder="1" applyAlignment="1">
      <alignment horizontal="center" vertical="center" wrapText="1"/>
    </xf>
    <xf numFmtId="41" fontId="10" fillId="4" borderId="1" xfId="0" applyNumberFormat="1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 vertical="center" wrapText="1"/>
    </xf>
    <xf numFmtId="41" fontId="12" fillId="4" borderId="1" xfId="0" applyNumberFormat="1" applyFont="1" applyFill="1" applyBorder="1" applyAlignment="1">
      <alignment horizontal="center" vertical="center"/>
    </xf>
    <xf numFmtId="3" fontId="12" fillId="0" borderId="1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12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2" fillId="0" borderId="1" xfId="0" applyFont="1" applyBorder="1" applyAlignment="1">
      <alignment horizontal="center" wrapText="1"/>
    </xf>
    <xf numFmtId="49" fontId="10" fillId="2" borderId="3" xfId="0" applyNumberFormat="1" applyFont="1" applyFill="1" applyBorder="1" applyAlignment="1">
      <alignment horizontal="center"/>
    </xf>
    <xf numFmtId="49" fontId="10" fillId="4" borderId="3" xfId="0" applyNumberFormat="1" applyFont="1" applyFill="1" applyBorder="1" applyAlignment="1">
      <alignment horizontal="center"/>
    </xf>
    <xf numFmtId="49" fontId="10" fillId="4" borderId="1" xfId="0" applyNumberFormat="1" applyFont="1" applyFill="1" applyBorder="1" applyAlignment="1">
      <alignment horizontal="left"/>
    </xf>
    <xf numFmtId="49" fontId="12" fillId="0" borderId="3" xfId="0" applyNumberFormat="1" applyFont="1" applyBorder="1" applyAlignment="1">
      <alignment horizontal="center"/>
    </xf>
    <xf numFmtId="49" fontId="10" fillId="3" borderId="3" xfId="0" applyNumberFormat="1" applyFont="1" applyFill="1" applyBorder="1" applyAlignment="1">
      <alignment/>
    </xf>
    <xf numFmtId="49" fontId="12" fillId="3" borderId="1" xfId="0" applyNumberFormat="1" applyFont="1" applyFill="1" applyBorder="1" applyAlignment="1">
      <alignment horizontal="left"/>
    </xf>
    <xf numFmtId="49" fontId="10" fillId="4" borderId="3" xfId="0" applyNumberFormat="1" applyFont="1" applyFill="1" applyBorder="1" applyAlignment="1">
      <alignment/>
    </xf>
    <xf numFmtId="49" fontId="12" fillId="4" borderId="1" xfId="0" applyNumberFormat="1" applyFont="1" applyFill="1" applyBorder="1" applyAlignment="1">
      <alignment horizontal="left"/>
    </xf>
    <xf numFmtId="49" fontId="12" fillId="0" borderId="3" xfId="0" applyNumberFormat="1" applyFont="1" applyBorder="1" applyAlignment="1">
      <alignment/>
    </xf>
    <xf numFmtId="49" fontId="10" fillId="0" borderId="3" xfId="0" applyNumberFormat="1" applyFont="1" applyBorder="1" applyAlignment="1">
      <alignment/>
    </xf>
    <xf numFmtId="49" fontId="12" fillId="2" borderId="1" xfId="0" applyNumberFormat="1" applyFont="1" applyFill="1" applyBorder="1" applyAlignment="1">
      <alignment horizontal="left"/>
    </xf>
    <xf numFmtId="49" fontId="12" fillId="0" borderId="1" xfId="0" applyNumberFormat="1" applyFont="1" applyBorder="1" applyAlignment="1">
      <alignment horizontal="left" wrapText="1"/>
    </xf>
    <xf numFmtId="49" fontId="10" fillId="3" borderId="1" xfId="0" applyNumberFormat="1" applyFont="1" applyFill="1" applyBorder="1" applyAlignment="1">
      <alignment horizontal="left"/>
    </xf>
    <xf numFmtId="49" fontId="12" fillId="2" borderId="3" xfId="0" applyNumberFormat="1" applyFont="1" applyFill="1" applyBorder="1" applyAlignment="1">
      <alignment/>
    </xf>
    <xf numFmtId="49" fontId="10" fillId="0" borderId="3" xfId="0" applyNumberFormat="1" applyFont="1" applyBorder="1" applyAlignment="1">
      <alignment horizontal="center"/>
    </xf>
    <xf numFmtId="49" fontId="10" fillId="3" borderId="3" xfId="0" applyNumberFormat="1" applyFont="1" applyFill="1" applyBorder="1" applyAlignment="1">
      <alignment horizontal="center"/>
    </xf>
    <xf numFmtId="49" fontId="12" fillId="4" borderId="1" xfId="0" applyNumberFormat="1" applyFont="1" applyFill="1" applyBorder="1" applyAlignment="1">
      <alignment/>
    </xf>
    <xf numFmtId="49" fontId="10" fillId="4" borderId="1" xfId="0" applyNumberFormat="1" applyFont="1" applyFill="1" applyBorder="1" applyAlignment="1">
      <alignment/>
    </xf>
    <xf numFmtId="49" fontId="10" fillId="3" borderId="1" xfId="0" applyNumberFormat="1" applyFont="1" applyFill="1" applyBorder="1" applyAlignment="1">
      <alignment/>
    </xf>
    <xf numFmtId="49" fontId="10" fillId="3" borderId="1" xfId="0" applyNumberFormat="1" applyFont="1" applyFill="1" applyBorder="1" applyAlignment="1">
      <alignment horizontal="center"/>
    </xf>
    <xf numFmtId="49" fontId="12" fillId="0" borderId="1" xfId="0" applyNumberFormat="1" applyFont="1" applyBorder="1" applyAlignment="1">
      <alignment horizontal="center" wrapText="1"/>
    </xf>
    <xf numFmtId="49" fontId="10" fillId="4" borderId="1" xfId="0" applyNumberFormat="1" applyFont="1" applyFill="1" applyBorder="1" applyAlignment="1">
      <alignment horizontal="center"/>
    </xf>
    <xf numFmtId="49" fontId="12" fillId="4" borderId="1" xfId="0" applyNumberFormat="1" applyFont="1" applyFill="1" applyBorder="1" applyAlignment="1">
      <alignment horizontal="center"/>
    </xf>
    <xf numFmtId="49" fontId="10" fillId="4" borderId="1" xfId="0" applyNumberFormat="1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0" fillId="2" borderId="0" xfId="0" applyFill="1" applyAlignment="1">
      <alignment wrapText="1"/>
    </xf>
    <xf numFmtId="3" fontId="10" fillId="3" borderId="1" xfId="0" applyNumberFormat="1" applyFont="1" applyFill="1" applyBorder="1" applyAlignment="1">
      <alignment/>
    </xf>
    <xf numFmtId="0" fontId="10" fillId="0" borderId="1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9" fillId="0" borderId="0" xfId="0" applyFont="1" applyAlignment="1">
      <alignment/>
    </xf>
    <xf numFmtId="0" fontId="12" fillId="0" borderId="3" xfId="0" applyFont="1" applyBorder="1" applyAlignment="1">
      <alignment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left"/>
    </xf>
    <xf numFmtId="0" fontId="12" fillId="2" borderId="1" xfId="0" applyFont="1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0" fontId="10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/>
    </xf>
    <xf numFmtId="0" fontId="10" fillId="6" borderId="3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5" fillId="0" borderId="0" xfId="0" applyFont="1" applyAlignment="1">
      <alignment vertical="center"/>
    </xf>
    <xf numFmtId="0" fontId="12" fillId="0" borderId="0" xfId="0" applyFont="1" applyAlignment="1">
      <alignment horizontal="center" wrapText="1"/>
    </xf>
    <xf numFmtId="0" fontId="7" fillId="5" borderId="1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right"/>
    </xf>
    <xf numFmtId="49" fontId="10" fillId="4" borderId="3" xfId="0" applyNumberFormat="1" applyFont="1" applyFill="1" applyBorder="1" applyAlignment="1">
      <alignment horizontal="left"/>
    </xf>
    <xf numFmtId="49" fontId="12" fillId="0" borderId="1" xfId="0" applyNumberFormat="1" applyFont="1" applyBorder="1" applyAlignment="1">
      <alignment horizontal="left"/>
    </xf>
    <xf numFmtId="0" fontId="4" fillId="5" borderId="5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9" fillId="0" borderId="1" xfId="0" applyFont="1" applyBorder="1" applyAlignment="1">
      <alignment wrapText="1"/>
    </xf>
    <xf numFmtId="3" fontId="9" fillId="0" borderId="1" xfId="0" applyNumberFormat="1" applyFont="1" applyBorder="1" applyAlignment="1">
      <alignment/>
    </xf>
    <xf numFmtId="3" fontId="7" fillId="3" borderId="1" xfId="0" applyNumberFormat="1" applyFont="1" applyFill="1" applyBorder="1" applyAlignment="1">
      <alignment/>
    </xf>
    <xf numFmtId="3" fontId="4" fillId="6" borderId="1" xfId="0" applyNumberFormat="1" applyFont="1" applyFill="1" applyBorder="1" applyAlignment="1">
      <alignment/>
    </xf>
    <xf numFmtId="3" fontId="0" fillId="0" borderId="1" xfId="0" applyNumberFormat="1" applyBorder="1" applyAlignment="1">
      <alignment/>
    </xf>
    <xf numFmtId="0" fontId="5" fillId="0" borderId="0" xfId="0" applyFont="1" applyAlignment="1">
      <alignment horizontal="left"/>
    </xf>
    <xf numFmtId="0" fontId="4" fillId="6" borderId="3" xfId="0" applyFont="1" applyFill="1" applyBorder="1" applyAlignment="1">
      <alignment horizontal="center"/>
    </xf>
    <xf numFmtId="3" fontId="10" fillId="3" borderId="1" xfId="0" applyNumberFormat="1" applyFont="1" applyFill="1" applyBorder="1" applyAlignment="1">
      <alignment horizontal="center"/>
    </xf>
    <xf numFmtId="3" fontId="0" fillId="3" borderId="1" xfId="0" applyNumberFormat="1" applyFont="1" applyFill="1" applyBorder="1" applyAlignment="1">
      <alignment horizontal="center"/>
    </xf>
    <xf numFmtId="3" fontId="4" fillId="3" borderId="1" xfId="0" applyNumberFormat="1" applyFont="1" applyFill="1" applyBorder="1" applyAlignment="1">
      <alignment/>
    </xf>
    <xf numFmtId="3" fontId="7" fillId="5" borderId="1" xfId="0" applyNumberFormat="1" applyFont="1" applyFill="1" applyBorder="1" applyAlignment="1">
      <alignment/>
    </xf>
    <xf numFmtId="3" fontId="4" fillId="3" borderId="3" xfId="0" applyNumberFormat="1" applyFont="1" applyFill="1" applyBorder="1" applyAlignment="1">
      <alignment horizontal="center"/>
    </xf>
    <xf numFmtId="3" fontId="4" fillId="3" borderId="1" xfId="0" applyNumberFormat="1" applyFont="1" applyFill="1" applyBorder="1" applyAlignment="1">
      <alignment horizontal="right"/>
    </xf>
    <xf numFmtId="3" fontId="4" fillId="3" borderId="1" xfId="0" applyNumberFormat="1" applyFont="1" applyFill="1" applyBorder="1" applyAlignment="1">
      <alignment horizontal="left"/>
    </xf>
    <xf numFmtId="3" fontId="4" fillId="3" borderId="4" xfId="0" applyNumberFormat="1" applyFont="1" applyFill="1" applyBorder="1" applyAlignment="1">
      <alignment horizontal="center"/>
    </xf>
    <xf numFmtId="3" fontId="4" fillId="5" borderId="1" xfId="0" applyNumberFormat="1" applyFont="1" applyFill="1" applyBorder="1" applyAlignment="1">
      <alignment/>
    </xf>
    <xf numFmtId="3" fontId="12" fillId="0" borderId="1" xfId="0" applyNumberFormat="1" applyFont="1" applyBorder="1" applyAlignment="1">
      <alignment wrapText="1"/>
    </xf>
    <xf numFmtId="3" fontId="4" fillId="0" borderId="1" xfId="0" applyNumberFormat="1" applyFont="1" applyBorder="1" applyAlignment="1">
      <alignment/>
    </xf>
    <xf numFmtId="3" fontId="4" fillId="5" borderId="1" xfId="0" applyNumberFormat="1" applyFont="1" applyFill="1" applyBorder="1" applyAlignment="1">
      <alignment/>
    </xf>
    <xf numFmtId="3" fontId="10" fillId="4" borderId="1" xfId="0" applyNumberFormat="1" applyFont="1" applyFill="1" applyBorder="1" applyAlignment="1">
      <alignment/>
    </xf>
    <xf numFmtId="3" fontId="12" fillId="2" borderId="1" xfId="0" applyNumberFormat="1" applyFont="1" applyFill="1" applyBorder="1" applyAlignment="1">
      <alignment/>
    </xf>
    <xf numFmtId="3" fontId="12" fillId="0" borderId="1" xfId="0" applyNumberFormat="1" applyFont="1" applyBorder="1" applyAlignment="1">
      <alignment/>
    </xf>
    <xf numFmtId="3" fontId="12" fillId="2" borderId="1" xfId="0" applyNumberFormat="1" applyFont="1" applyFill="1" applyBorder="1" applyAlignment="1">
      <alignment/>
    </xf>
    <xf numFmtId="3" fontId="12" fillId="0" borderId="1" xfId="0" applyNumberFormat="1" applyFont="1" applyBorder="1" applyAlignment="1">
      <alignment/>
    </xf>
    <xf numFmtId="3" fontId="9" fillId="2" borderId="1" xfId="0" applyNumberFormat="1" applyFont="1" applyFill="1" applyBorder="1" applyAlignment="1">
      <alignment/>
    </xf>
    <xf numFmtId="10" fontId="4" fillId="3" borderId="1" xfId="0" applyNumberFormat="1" applyFont="1" applyFill="1" applyBorder="1" applyAlignment="1">
      <alignment/>
    </xf>
    <xf numFmtId="0" fontId="0" fillId="0" borderId="8" xfId="0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15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wrapText="1"/>
    </xf>
    <xf numFmtId="0" fontId="0" fillId="0" borderId="11" xfId="0" applyBorder="1" applyAlignment="1">
      <alignment horizontal="center" vertical="center"/>
    </xf>
    <xf numFmtId="3" fontId="8" fillId="4" borderId="12" xfId="0" applyNumberFormat="1" applyFont="1" applyFill="1" applyBorder="1" applyAlignment="1">
      <alignment vertical="center" wrapText="1"/>
    </xf>
    <xf numFmtId="0" fontId="12" fillId="0" borderId="3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3" fontId="12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wrapText="1"/>
    </xf>
    <xf numFmtId="3" fontId="0" fillId="0" borderId="0" xfId="0" applyNumberFormat="1" applyBorder="1" applyAlignment="1">
      <alignment/>
    </xf>
    <xf numFmtId="3" fontId="4" fillId="2" borderId="0" xfId="0" applyNumberFormat="1" applyFont="1" applyFill="1" applyBorder="1" applyAlignment="1">
      <alignment/>
    </xf>
    <xf numFmtId="3" fontId="0" fillId="2" borderId="0" xfId="0" applyNumberFormat="1" applyFill="1" applyBorder="1" applyAlignment="1">
      <alignment/>
    </xf>
    <xf numFmtId="3" fontId="4" fillId="2" borderId="0" xfId="0" applyNumberFormat="1" applyFont="1" applyFill="1" applyBorder="1" applyAlignment="1">
      <alignment/>
    </xf>
    <xf numFmtId="3" fontId="4" fillId="6" borderId="1" xfId="0" applyNumberFormat="1" applyFont="1" applyFill="1" applyBorder="1" applyAlignment="1">
      <alignment/>
    </xf>
    <xf numFmtId="3" fontId="0" fillId="0" borderId="13" xfId="0" applyNumberFormat="1" applyBorder="1" applyAlignment="1">
      <alignment/>
    </xf>
    <xf numFmtId="0" fontId="7" fillId="6" borderId="1" xfId="0" applyFont="1" applyFill="1" applyBorder="1" applyAlignment="1">
      <alignment wrapText="1"/>
    </xf>
    <xf numFmtId="0" fontId="9" fillId="0" borderId="13" xfId="0" applyFont="1" applyBorder="1" applyAlignment="1">
      <alignment wrapText="1"/>
    </xf>
    <xf numFmtId="0" fontId="0" fillId="0" borderId="1" xfId="0" applyBorder="1" applyAlignment="1">
      <alignment horizontal="center" wrapText="1"/>
    </xf>
    <xf numFmtId="0" fontId="4" fillId="6" borderId="1" xfId="0" applyFont="1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6" borderId="1" xfId="0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wrapText="1"/>
    </xf>
    <xf numFmtId="10" fontId="4" fillId="6" borderId="4" xfId="0" applyNumberFormat="1" applyFont="1" applyFill="1" applyBorder="1" applyAlignment="1">
      <alignment/>
    </xf>
    <xf numFmtId="0" fontId="8" fillId="0" borderId="0" xfId="0" applyFont="1" applyAlignment="1">
      <alignment horizontal="center" wrapText="1"/>
    </xf>
    <xf numFmtId="0" fontId="0" fillId="0" borderId="0" xfId="0" applyFont="1" applyAlignment="1">
      <alignment shrinkToFit="1"/>
    </xf>
    <xf numFmtId="0" fontId="10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right"/>
    </xf>
    <xf numFmtId="0" fontId="4" fillId="5" borderId="6" xfId="0" applyFont="1" applyFill="1" applyBorder="1" applyAlignment="1">
      <alignment horizontal="center" wrapText="1"/>
    </xf>
    <xf numFmtId="4" fontId="4" fillId="6" borderId="1" xfId="0" applyNumberFormat="1" applyFont="1" applyFill="1" applyBorder="1" applyAlignment="1">
      <alignment/>
    </xf>
    <xf numFmtId="4" fontId="0" fillId="0" borderId="1" xfId="0" applyNumberFormat="1" applyBorder="1" applyAlignment="1">
      <alignment/>
    </xf>
    <xf numFmtId="4" fontId="4" fillId="0" borderId="1" xfId="0" applyNumberFormat="1" applyFont="1" applyBorder="1" applyAlignment="1">
      <alignment/>
    </xf>
    <xf numFmtId="4" fontId="0" fillId="0" borderId="13" xfId="0" applyNumberFormat="1" applyBorder="1" applyAlignment="1">
      <alignment/>
    </xf>
    <xf numFmtId="4" fontId="4" fillId="6" borderId="1" xfId="0" applyNumberFormat="1" applyFont="1" applyFill="1" applyBorder="1" applyAlignment="1">
      <alignment/>
    </xf>
    <xf numFmtId="0" fontId="12" fillId="0" borderId="4" xfId="0" applyFont="1" applyBorder="1" applyAlignment="1">
      <alignment horizontal="center" wrapText="1"/>
    </xf>
    <xf numFmtId="4" fontId="4" fillId="5" borderId="1" xfId="0" applyNumberFormat="1" applyFont="1" applyFill="1" applyBorder="1" applyAlignment="1">
      <alignment/>
    </xf>
    <xf numFmtId="4" fontId="4" fillId="5" borderId="1" xfId="0" applyNumberFormat="1" applyFont="1" applyFill="1" applyBorder="1" applyAlignment="1">
      <alignment/>
    </xf>
    <xf numFmtId="4" fontId="8" fillId="4" borderId="12" xfId="0" applyNumberFormat="1" applyFont="1" applyFill="1" applyBorder="1" applyAlignment="1">
      <alignment vertical="center" wrapText="1"/>
    </xf>
    <xf numFmtId="0" fontId="9" fillId="0" borderId="0" xfId="0" applyFont="1" applyAlignment="1">
      <alignment/>
    </xf>
    <xf numFmtId="4" fontId="9" fillId="0" borderId="1" xfId="0" applyNumberFormat="1" applyFont="1" applyBorder="1" applyAlignment="1">
      <alignment/>
    </xf>
    <xf numFmtId="4" fontId="4" fillId="3" borderId="1" xfId="0" applyNumberFormat="1" applyFont="1" applyFill="1" applyBorder="1" applyAlignment="1">
      <alignment horizontal="right"/>
    </xf>
    <xf numFmtId="4" fontId="4" fillId="3" borderId="1" xfId="0" applyNumberFormat="1" applyFont="1" applyFill="1" applyBorder="1" applyAlignment="1">
      <alignment/>
    </xf>
    <xf numFmtId="4" fontId="7" fillId="3" borderId="1" xfId="0" applyNumberFormat="1" applyFont="1" applyFill="1" applyBorder="1" applyAlignment="1">
      <alignment/>
    </xf>
    <xf numFmtId="4" fontId="10" fillId="4" borderId="1" xfId="0" applyNumberFormat="1" applyFont="1" applyFill="1" applyBorder="1" applyAlignment="1">
      <alignment/>
    </xf>
    <xf numFmtId="4" fontId="10" fillId="3" borderId="1" xfId="0" applyNumberFormat="1" applyFont="1" applyFill="1" applyBorder="1" applyAlignment="1">
      <alignment/>
    </xf>
    <xf numFmtId="4" fontId="12" fillId="0" borderId="1" xfId="0" applyNumberFormat="1" applyFont="1" applyBorder="1" applyAlignment="1">
      <alignment/>
    </xf>
    <xf numFmtId="4" fontId="10" fillId="4" borderId="1" xfId="0" applyNumberFormat="1" applyFont="1" applyFill="1" applyBorder="1" applyAlignment="1">
      <alignment/>
    </xf>
    <xf numFmtId="4" fontId="10" fillId="4" borderId="4" xfId="0" applyNumberFormat="1" applyFont="1" applyFill="1" applyBorder="1" applyAlignment="1">
      <alignment/>
    </xf>
    <xf numFmtId="4" fontId="12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4" fontId="10" fillId="3" borderId="4" xfId="0" applyNumberFormat="1" applyFont="1" applyFill="1" applyBorder="1" applyAlignment="1">
      <alignment/>
    </xf>
    <xf numFmtId="4" fontId="12" fillId="2" borderId="1" xfId="0" applyNumberFormat="1" applyFont="1" applyFill="1" applyBorder="1" applyAlignment="1">
      <alignment/>
    </xf>
    <xf numFmtId="4" fontId="12" fillId="0" borderId="1" xfId="0" applyNumberFormat="1" applyFont="1" applyBorder="1" applyAlignment="1">
      <alignment/>
    </xf>
    <xf numFmtId="4" fontId="10" fillId="3" borderId="1" xfId="0" applyNumberFormat="1" applyFont="1" applyFill="1" applyBorder="1" applyAlignment="1">
      <alignment/>
    </xf>
    <xf numFmtId="4" fontId="10" fillId="3" borderId="4" xfId="0" applyNumberFormat="1" applyFont="1" applyFill="1" applyBorder="1" applyAlignment="1">
      <alignment/>
    </xf>
    <xf numFmtId="4" fontId="12" fillId="2" borderId="1" xfId="0" applyNumberFormat="1" applyFont="1" applyFill="1" applyBorder="1" applyAlignment="1">
      <alignment/>
    </xf>
    <xf numFmtId="4" fontId="12" fillId="4" borderId="1" xfId="0" applyNumberFormat="1" applyFont="1" applyFill="1" applyBorder="1" applyAlignment="1">
      <alignment/>
    </xf>
    <xf numFmtId="4" fontId="10" fillId="4" borderId="4" xfId="0" applyNumberFormat="1" applyFont="1" applyFill="1" applyBorder="1" applyAlignment="1">
      <alignment/>
    </xf>
    <xf numFmtId="4" fontId="12" fillId="2" borderId="4" xfId="0" applyNumberFormat="1" applyFont="1" applyFill="1" applyBorder="1" applyAlignment="1">
      <alignment/>
    </xf>
    <xf numFmtId="4" fontId="10" fillId="0" borderId="1" xfId="0" applyNumberFormat="1" applyFont="1" applyBorder="1" applyAlignment="1">
      <alignment/>
    </xf>
    <xf numFmtId="4" fontId="12" fillId="0" borderId="1" xfId="0" applyNumberFormat="1" applyFont="1" applyBorder="1" applyAlignment="1">
      <alignment/>
    </xf>
    <xf numFmtId="4" fontId="10" fillId="2" borderId="1" xfId="0" applyNumberFormat="1" applyFont="1" applyFill="1" applyBorder="1" applyAlignment="1">
      <alignment/>
    </xf>
    <xf numFmtId="4" fontId="12" fillId="2" borderId="1" xfId="0" applyNumberFormat="1" applyFont="1" applyFill="1" applyBorder="1" applyAlignment="1">
      <alignment horizontal="right"/>
    </xf>
    <xf numFmtId="49" fontId="12" fillId="0" borderId="1" xfId="0" applyNumberFormat="1" applyFont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7" borderId="2" xfId="0" applyFont="1" applyFill="1" applyBorder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 wrapText="1"/>
    </xf>
    <xf numFmtId="10" fontId="0" fillId="0" borderId="0" xfId="19" applyNumberFormat="1" applyAlignment="1">
      <alignment/>
    </xf>
    <xf numFmtId="0" fontId="4" fillId="7" borderId="5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wrapText="1"/>
    </xf>
    <xf numFmtId="10" fontId="4" fillId="7" borderId="7" xfId="19" applyNumberFormat="1" applyFont="1" applyFill="1" applyBorder="1" applyAlignment="1">
      <alignment horizontal="center" vertical="center"/>
    </xf>
    <xf numFmtId="0" fontId="0" fillId="0" borderId="4" xfId="15" applyNumberFormat="1" applyBorder="1" applyAlignment="1">
      <alignment horizontal="center"/>
    </xf>
    <xf numFmtId="10" fontId="4" fillId="0" borderId="4" xfId="19" applyNumberFormat="1" applyFont="1" applyBorder="1" applyAlignment="1">
      <alignment horizontal="right"/>
    </xf>
    <xf numFmtId="10" fontId="0" fillId="0" borderId="4" xfId="19" applyNumberFormat="1" applyFont="1" applyBorder="1" applyAlignment="1">
      <alignment horizontal="right"/>
    </xf>
    <xf numFmtId="0" fontId="4" fillId="5" borderId="3" xfId="0" applyFont="1" applyFill="1" applyBorder="1" applyAlignment="1">
      <alignment/>
    </xf>
    <xf numFmtId="10" fontId="4" fillId="5" borderId="4" xfId="19" applyNumberFormat="1" applyFont="1" applyFill="1" applyBorder="1" applyAlignment="1">
      <alignment horizontal="right"/>
    </xf>
    <xf numFmtId="0" fontId="0" fillId="0" borderId="3" xfId="0" applyFont="1" applyBorder="1" applyAlignment="1">
      <alignment wrapText="1"/>
    </xf>
    <xf numFmtId="0" fontId="4" fillId="5" borderId="3" xfId="0" applyFont="1" applyFill="1" applyBorder="1" applyAlignment="1">
      <alignment wrapText="1"/>
    </xf>
    <xf numFmtId="0" fontId="4" fillId="7" borderId="2" xfId="0" applyFont="1" applyFill="1" applyBorder="1" applyAlignment="1">
      <alignment horizontal="center"/>
    </xf>
    <xf numFmtId="10" fontId="4" fillId="7" borderId="14" xfId="19" applyNumberFormat="1" applyFont="1" applyFill="1" applyBorder="1" applyAlignment="1">
      <alignment horizontal="right"/>
    </xf>
    <xf numFmtId="3" fontId="4" fillId="7" borderId="13" xfId="0" applyNumberFormat="1" applyFont="1" applyFill="1" applyBorder="1" applyAlignment="1">
      <alignment/>
    </xf>
    <xf numFmtId="4" fontId="4" fillId="7" borderId="13" xfId="0" applyNumberFormat="1" applyFont="1" applyFill="1" applyBorder="1" applyAlignment="1">
      <alignment/>
    </xf>
    <xf numFmtId="0" fontId="4" fillId="0" borderId="11" xfId="0" applyFont="1" applyBorder="1" applyAlignment="1">
      <alignment wrapText="1"/>
    </xf>
    <xf numFmtId="3" fontId="4" fillId="0" borderId="8" xfId="0" applyNumberFormat="1" applyFont="1" applyBorder="1" applyAlignment="1">
      <alignment wrapText="1"/>
    </xf>
    <xf numFmtId="4" fontId="4" fillId="0" borderId="8" xfId="0" applyNumberFormat="1" applyFont="1" applyBorder="1" applyAlignment="1">
      <alignment wrapText="1"/>
    </xf>
    <xf numFmtId="10" fontId="4" fillId="0" borderId="15" xfId="19" applyNumberFormat="1" applyFont="1" applyBorder="1" applyAlignment="1">
      <alignment wrapText="1"/>
    </xf>
    <xf numFmtId="0" fontId="0" fillId="0" borderId="0" xfId="0" applyBorder="1" applyAlignment="1">
      <alignment/>
    </xf>
    <xf numFmtId="0" fontId="10" fillId="0" borderId="3" xfId="0" applyFont="1" applyBorder="1" applyAlignment="1" applyProtection="1">
      <alignment horizontal="right"/>
      <protection/>
    </xf>
    <xf numFmtId="0" fontId="10" fillId="0" borderId="4" xfId="0" applyFont="1" applyBorder="1" applyAlignment="1" applyProtection="1">
      <alignment horizontal="center"/>
      <protection/>
    </xf>
    <xf numFmtId="0" fontId="4" fillId="3" borderId="3" xfId="0" applyFont="1" applyFill="1" applyBorder="1" applyAlignment="1">
      <alignment horizontal="right"/>
    </xf>
    <xf numFmtId="10" fontId="4" fillId="3" borderId="4" xfId="0" applyNumberFormat="1" applyFont="1" applyFill="1" applyBorder="1" applyAlignment="1">
      <alignment/>
    </xf>
    <xf numFmtId="0" fontId="0" fillId="0" borderId="3" xfId="0" applyFont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9" fillId="2" borderId="3" xfId="0" applyFont="1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3" fontId="0" fillId="0" borderId="1" xfId="0" applyNumberFormat="1" applyFont="1" applyBorder="1" applyAlignment="1">
      <alignment vertical="center" wrapText="1"/>
    </xf>
    <xf numFmtId="4" fontId="0" fillId="0" borderId="1" xfId="0" applyNumberFormat="1" applyFont="1" applyBorder="1" applyAlignment="1">
      <alignment vertical="center" wrapText="1"/>
    </xf>
    <xf numFmtId="4" fontId="0" fillId="0" borderId="4" xfId="0" applyNumberFormat="1" applyFont="1" applyBorder="1" applyAlignment="1">
      <alignment vertical="center" wrapText="1"/>
    </xf>
    <xf numFmtId="3" fontId="0" fillId="0" borderId="8" xfId="0" applyNumberFormat="1" applyFont="1" applyBorder="1" applyAlignment="1">
      <alignment vertical="center" wrapText="1"/>
    </xf>
    <xf numFmtId="4" fontId="0" fillId="0" borderId="15" xfId="0" applyNumberFormat="1" applyFont="1" applyBorder="1" applyAlignment="1">
      <alignment vertical="center" wrapText="1"/>
    </xf>
    <xf numFmtId="0" fontId="4" fillId="4" borderId="3" xfId="0" applyFont="1" applyFill="1" applyBorder="1" applyAlignment="1">
      <alignment horizontal="center"/>
    </xf>
    <xf numFmtId="10" fontId="4" fillId="0" borderId="4" xfId="0" applyNumberFormat="1" applyFont="1" applyBorder="1" applyAlignment="1">
      <alignment/>
    </xf>
    <xf numFmtId="3" fontId="9" fillId="0" borderId="1" xfId="0" applyNumberFormat="1" applyFont="1" applyBorder="1" applyAlignment="1">
      <alignment/>
    </xf>
    <xf numFmtId="4" fontId="9" fillId="0" borderId="1" xfId="0" applyNumberFormat="1" applyFont="1" applyBorder="1" applyAlignment="1">
      <alignment/>
    </xf>
    <xf numFmtId="10" fontId="9" fillId="0" borderId="4" xfId="0" applyNumberFormat="1" applyFont="1" applyBorder="1" applyAlignment="1">
      <alignment/>
    </xf>
    <xf numFmtId="4" fontId="9" fillId="0" borderId="13" xfId="0" applyNumberFormat="1" applyFont="1" applyBorder="1" applyAlignment="1">
      <alignment/>
    </xf>
    <xf numFmtId="10" fontId="9" fillId="0" borderId="14" xfId="0" applyNumberFormat="1" applyFont="1" applyBorder="1" applyAlignment="1">
      <alignment/>
    </xf>
    <xf numFmtId="3" fontId="9" fillId="0" borderId="13" xfId="0" applyNumberFormat="1" applyFont="1" applyBorder="1" applyAlignment="1">
      <alignment/>
    </xf>
    <xf numFmtId="3" fontId="4" fillId="4" borderId="1" xfId="0" applyNumberFormat="1" applyFont="1" applyFill="1" applyBorder="1" applyAlignment="1">
      <alignment/>
    </xf>
    <xf numFmtId="4" fontId="4" fillId="4" borderId="1" xfId="0" applyNumberFormat="1" applyFont="1" applyFill="1" applyBorder="1" applyAlignment="1">
      <alignment/>
    </xf>
    <xf numFmtId="10" fontId="4" fillId="4" borderId="4" xfId="0" applyNumberFormat="1" applyFont="1" applyFill="1" applyBorder="1" applyAlignment="1">
      <alignment/>
    </xf>
    <xf numFmtId="0" fontId="7" fillId="7" borderId="1" xfId="0" applyFont="1" applyFill="1" applyBorder="1" applyAlignment="1" applyProtection="1">
      <alignment horizontal="center" vertical="center" wrapText="1"/>
      <protection/>
    </xf>
    <xf numFmtId="0" fontId="7" fillId="7" borderId="6" xfId="0" applyFont="1" applyFill="1" applyBorder="1" applyAlignment="1" applyProtection="1">
      <alignment horizontal="center" vertical="center"/>
      <protection/>
    </xf>
    <xf numFmtId="0" fontId="7" fillId="7" borderId="1" xfId="0" applyFont="1" applyFill="1" applyBorder="1" applyAlignment="1" applyProtection="1">
      <alignment horizontal="center" vertical="center"/>
      <protection/>
    </xf>
    <xf numFmtId="0" fontId="7" fillId="7" borderId="1" xfId="0" applyFont="1" applyFill="1" applyBorder="1" applyAlignment="1" applyProtection="1">
      <alignment horizontal="left" vertical="center"/>
      <protection/>
    </xf>
    <xf numFmtId="0" fontId="7" fillId="7" borderId="6" xfId="0" applyFont="1" applyFill="1" applyBorder="1" applyAlignment="1" applyProtection="1">
      <alignment vertical="center"/>
      <protection/>
    </xf>
    <xf numFmtId="3" fontId="18" fillId="6" borderId="1" xfId="0" applyNumberFormat="1" applyFont="1" applyFill="1" applyBorder="1" applyAlignment="1">
      <alignment/>
    </xf>
    <xf numFmtId="4" fontId="18" fillId="6" borderId="1" xfId="0" applyNumberFormat="1" applyFont="1" applyFill="1" applyBorder="1" applyAlignment="1">
      <alignment/>
    </xf>
    <xf numFmtId="0" fontId="18" fillId="6" borderId="3" xfId="0" applyFont="1" applyFill="1" applyBorder="1" applyAlignment="1">
      <alignment horizontal="right"/>
    </xf>
    <xf numFmtId="0" fontId="18" fillId="6" borderId="1" xfId="0" applyFont="1" applyFill="1" applyBorder="1" applyAlignment="1">
      <alignment vertical="center" wrapText="1"/>
    </xf>
    <xf numFmtId="0" fontId="18" fillId="6" borderId="1" xfId="0" applyFont="1" applyFill="1" applyBorder="1" applyAlignment="1">
      <alignment horizontal="left" wrapText="1"/>
    </xf>
    <xf numFmtId="49" fontId="18" fillId="6" borderId="1" xfId="0" applyNumberFormat="1" applyFont="1" applyFill="1" applyBorder="1" applyAlignment="1">
      <alignment horizontal="left" wrapText="1"/>
    </xf>
    <xf numFmtId="0" fontId="18" fillId="6" borderId="1" xfId="0" applyFont="1" applyFill="1" applyBorder="1" applyAlignment="1">
      <alignment wrapText="1"/>
    </xf>
    <xf numFmtId="0" fontId="18" fillId="6" borderId="1" xfId="0" applyFont="1" applyFill="1" applyBorder="1" applyAlignment="1">
      <alignment horizontal="left"/>
    </xf>
    <xf numFmtId="0" fontId="18" fillId="6" borderId="1" xfId="0" applyFont="1" applyFill="1" applyBorder="1" applyAlignment="1">
      <alignment horizontal="right"/>
    </xf>
    <xf numFmtId="3" fontId="18" fillId="6" borderId="1" xfId="0" applyNumberFormat="1" applyFont="1" applyFill="1" applyBorder="1" applyAlignment="1">
      <alignment horizontal="right"/>
    </xf>
    <xf numFmtId="4" fontId="18" fillId="6" borderId="1" xfId="0" applyNumberFormat="1" applyFont="1" applyFill="1" applyBorder="1" applyAlignment="1">
      <alignment horizontal="right"/>
    </xf>
    <xf numFmtId="49" fontId="12" fillId="2" borderId="1" xfId="0" applyNumberFormat="1" applyFont="1" applyFill="1" applyBorder="1" applyAlignment="1">
      <alignment horizontal="left" wrapText="1"/>
    </xf>
    <xf numFmtId="10" fontId="12" fillId="2" borderId="1" xfId="0" applyNumberFormat="1" applyFont="1" applyFill="1" applyBorder="1" applyAlignment="1">
      <alignment/>
    </xf>
    <xf numFmtId="10" fontId="12" fillId="2" borderId="4" xfId="0" applyNumberFormat="1" applyFont="1" applyFill="1" applyBorder="1" applyAlignment="1">
      <alignment/>
    </xf>
    <xf numFmtId="0" fontId="10" fillId="0" borderId="1" xfId="0" applyFont="1" applyBorder="1" applyAlignment="1">
      <alignment horizontal="left" wrapText="1"/>
    </xf>
    <xf numFmtId="49" fontId="10" fillId="0" borderId="1" xfId="0" applyNumberFormat="1" applyFont="1" applyFill="1" applyBorder="1" applyAlignment="1">
      <alignment horizontal="left" wrapText="1"/>
    </xf>
    <xf numFmtId="49" fontId="12" fillId="0" borderId="1" xfId="0" applyNumberFormat="1" applyFont="1" applyFill="1" applyBorder="1" applyAlignment="1">
      <alignment horizontal="left" wrapText="1"/>
    </xf>
    <xf numFmtId="0" fontId="12" fillId="2" borderId="1" xfId="0" applyFont="1" applyFill="1" applyBorder="1" applyAlignment="1">
      <alignment horizontal="left" wrapText="1"/>
    </xf>
    <xf numFmtId="49" fontId="12" fillId="2" borderId="1" xfId="0" applyNumberFormat="1" applyFont="1" applyFill="1" applyBorder="1" applyAlignment="1">
      <alignment wrapText="1"/>
    </xf>
    <xf numFmtId="10" fontId="18" fillId="6" borderId="1" xfId="0" applyNumberFormat="1" applyFont="1" applyFill="1" applyBorder="1" applyAlignment="1">
      <alignment/>
    </xf>
    <xf numFmtId="0" fontId="12" fillId="0" borderId="1" xfId="0" applyFont="1" applyBorder="1" applyAlignment="1">
      <alignment horizontal="left" wrapText="1"/>
    </xf>
    <xf numFmtId="49" fontId="12" fillId="0" borderId="1" xfId="0" applyNumberFormat="1" applyFont="1" applyBorder="1" applyAlignment="1">
      <alignment horizontal="left" wrapText="1"/>
    </xf>
    <xf numFmtId="10" fontId="12" fillId="2" borderId="1" xfId="0" applyNumberFormat="1" applyFont="1" applyFill="1" applyBorder="1" applyAlignment="1">
      <alignment/>
    </xf>
    <xf numFmtId="10" fontId="12" fillId="2" borderId="4" xfId="0" applyNumberFormat="1" applyFont="1" applyFill="1" applyBorder="1" applyAlignment="1">
      <alignment/>
    </xf>
    <xf numFmtId="10" fontId="18" fillId="6" borderId="4" xfId="0" applyNumberFormat="1" applyFont="1" applyFill="1" applyBorder="1" applyAlignment="1">
      <alignment/>
    </xf>
    <xf numFmtId="3" fontId="12" fillId="0" borderId="1" xfId="0" applyNumberFormat="1" applyFont="1" applyFill="1" applyBorder="1" applyAlignment="1">
      <alignment/>
    </xf>
    <xf numFmtId="4" fontId="12" fillId="0" borderId="1" xfId="0" applyNumberFormat="1" applyFont="1" applyFill="1" applyBorder="1" applyAlignment="1">
      <alignment/>
    </xf>
    <xf numFmtId="49" fontId="18" fillId="6" borderId="1" xfId="0" applyNumberFormat="1" applyFont="1" applyFill="1" applyBorder="1" applyAlignment="1">
      <alignment wrapText="1"/>
    </xf>
    <xf numFmtId="3" fontId="12" fillId="2" borderId="1" xfId="0" applyNumberFormat="1" applyFont="1" applyFill="1" applyBorder="1" applyAlignment="1">
      <alignment horizontal="right"/>
    </xf>
    <xf numFmtId="10" fontId="12" fillId="6" borderId="1" xfId="0" applyNumberFormat="1" applyFont="1" applyFill="1" applyBorder="1" applyAlignment="1">
      <alignment/>
    </xf>
    <xf numFmtId="10" fontId="12" fillId="6" borderId="4" xfId="0" applyNumberFormat="1" applyFont="1" applyFill="1" applyBorder="1" applyAlignment="1">
      <alignment/>
    </xf>
    <xf numFmtId="10" fontId="12" fillId="0" borderId="1" xfId="0" applyNumberFormat="1" applyFont="1" applyBorder="1" applyAlignment="1">
      <alignment/>
    </xf>
    <xf numFmtId="0" fontId="18" fillId="6" borderId="2" xfId="0" applyFont="1" applyFill="1" applyBorder="1" applyAlignment="1">
      <alignment horizontal="right"/>
    </xf>
    <xf numFmtId="4" fontId="18" fillId="6" borderId="13" xfId="0" applyNumberFormat="1" applyFont="1" applyFill="1" applyBorder="1" applyAlignment="1">
      <alignment/>
    </xf>
    <xf numFmtId="0" fontId="12" fillId="0" borderId="0" xfId="0" applyFont="1" applyAlignment="1">
      <alignment/>
    </xf>
    <xf numFmtId="49" fontId="12" fillId="0" borderId="1" xfId="0" applyNumberFormat="1" applyFont="1" applyBorder="1" applyAlignment="1">
      <alignment/>
    </xf>
    <xf numFmtId="10" fontId="10" fillId="4" borderId="1" xfId="0" applyNumberFormat="1" applyFont="1" applyFill="1" applyBorder="1" applyAlignment="1">
      <alignment/>
    </xf>
    <xf numFmtId="3" fontId="12" fillId="0" borderId="1" xfId="0" applyNumberFormat="1" applyFont="1" applyBorder="1" applyAlignment="1">
      <alignment horizontal="right"/>
    </xf>
    <xf numFmtId="0" fontId="4" fillId="2" borderId="0" xfId="0" applyFont="1" applyFill="1" applyAlignment="1">
      <alignment/>
    </xf>
    <xf numFmtId="49" fontId="12" fillId="0" borderId="3" xfId="0" applyNumberFormat="1" applyFont="1" applyBorder="1" applyAlignment="1">
      <alignment horizontal="right"/>
    </xf>
    <xf numFmtId="49" fontId="12" fillId="0" borderId="3" xfId="0" applyNumberFormat="1" applyFont="1" applyBorder="1" applyAlignment="1">
      <alignment horizontal="left"/>
    </xf>
    <xf numFmtId="41" fontId="12" fillId="0" borderId="16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0" xfId="0" applyFont="1" applyAlignment="1">
      <alignment wrapText="1"/>
    </xf>
    <xf numFmtId="49" fontId="12" fillId="2" borderId="3" xfId="0" applyNumberFormat="1" applyFont="1" applyFill="1" applyBorder="1" applyAlignment="1">
      <alignment horizontal="left"/>
    </xf>
    <xf numFmtId="0" fontId="12" fillId="2" borderId="1" xfId="0" applyFont="1" applyFill="1" applyBorder="1" applyAlignment="1">
      <alignment/>
    </xf>
    <xf numFmtId="0" fontId="10" fillId="4" borderId="1" xfId="0" applyFont="1" applyFill="1" applyBorder="1" applyAlignment="1">
      <alignment wrapText="1"/>
    </xf>
    <xf numFmtId="3" fontId="10" fillId="4" borderId="1" xfId="0" applyNumberFormat="1" applyFont="1" applyFill="1" applyBorder="1" applyAlignment="1">
      <alignment/>
    </xf>
    <xf numFmtId="49" fontId="10" fillId="4" borderId="3" xfId="0" applyNumberFormat="1" applyFont="1" applyFill="1" applyBorder="1" applyAlignment="1">
      <alignment horizontal="center"/>
    </xf>
    <xf numFmtId="49" fontId="12" fillId="2" borderId="3" xfId="0" applyNumberFormat="1" applyFont="1" applyFill="1" applyBorder="1" applyAlignment="1">
      <alignment horizontal="center"/>
    </xf>
    <xf numFmtId="49" fontId="12" fillId="2" borderId="1" xfId="0" applyNumberFormat="1" applyFont="1" applyFill="1" applyBorder="1" applyAlignment="1">
      <alignment horizontal="center"/>
    </xf>
    <xf numFmtId="49" fontId="10" fillId="4" borderId="1" xfId="0" applyNumberFormat="1" applyFont="1" applyFill="1" applyBorder="1" applyAlignment="1">
      <alignment horizontal="left"/>
    </xf>
    <xf numFmtId="0" fontId="10" fillId="4" borderId="1" xfId="0" applyFont="1" applyFill="1" applyBorder="1" applyAlignment="1">
      <alignment horizontal="left" wrapText="1"/>
    </xf>
    <xf numFmtId="4" fontId="12" fillId="2" borderId="4" xfId="0" applyNumberFormat="1" applyFont="1" applyFill="1" applyBorder="1" applyAlignment="1">
      <alignment horizontal="right"/>
    </xf>
    <xf numFmtId="0" fontId="12" fillId="0" borderId="1" xfId="0" applyFont="1" applyBorder="1" applyAlignment="1">
      <alignment horizontal="center" vertical="center" wrapText="1"/>
    </xf>
    <xf numFmtId="0" fontId="10" fillId="5" borderId="17" xfId="0" applyFont="1" applyFill="1" applyBorder="1" applyAlignment="1">
      <alignment vertical="center" wrapText="1"/>
    </xf>
    <xf numFmtId="0" fontId="7" fillId="0" borderId="8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49" fontId="10" fillId="4" borderId="3" xfId="0" applyNumberFormat="1" applyFont="1" applyFill="1" applyBorder="1" applyAlignment="1">
      <alignment/>
    </xf>
    <xf numFmtId="10" fontId="4" fillId="5" borderId="4" xfId="19" applyNumberFormat="1" applyFont="1" applyFill="1" applyBorder="1" applyAlignment="1">
      <alignment horizontal="right"/>
    </xf>
    <xf numFmtId="0" fontId="15" fillId="0" borderId="19" xfId="0" applyFont="1" applyBorder="1" applyAlignment="1">
      <alignment horizontal="center" vertical="center"/>
    </xf>
    <xf numFmtId="4" fontId="0" fillId="0" borderId="19" xfId="0" applyNumberFormat="1" applyFont="1" applyBorder="1" applyAlignment="1">
      <alignment vertical="center" wrapText="1"/>
    </xf>
    <xf numFmtId="4" fontId="0" fillId="0" borderId="20" xfId="0" applyNumberFormat="1" applyFont="1" applyBorder="1" applyAlignment="1">
      <alignment vertical="center" wrapText="1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3" fontId="12" fillId="2" borderId="1" xfId="0" applyNumberFormat="1" applyFont="1" applyFill="1" applyBorder="1" applyAlignment="1">
      <alignment horizontal="left"/>
    </xf>
    <xf numFmtId="49" fontId="12" fillId="0" borderId="1" xfId="0" applyNumberFormat="1" applyFont="1" applyBorder="1" applyAlignment="1">
      <alignment horizontal="right"/>
    </xf>
    <xf numFmtId="49" fontId="10" fillId="0" borderId="1" xfId="0" applyNumberFormat="1" applyFont="1" applyBorder="1" applyAlignment="1">
      <alignment horizontal="center"/>
    </xf>
    <xf numFmtId="3" fontId="12" fillId="0" borderId="1" xfId="0" applyNumberFormat="1" applyFont="1" applyBorder="1" applyAlignment="1">
      <alignment horizontal="right"/>
    </xf>
    <xf numFmtId="4" fontId="12" fillId="0" borderId="1" xfId="0" applyNumberFormat="1" applyFont="1" applyBorder="1" applyAlignment="1">
      <alignment horizontal="center"/>
    </xf>
    <xf numFmtId="3" fontId="10" fillId="4" borderId="1" xfId="0" applyNumberFormat="1" applyFont="1" applyFill="1" applyBorder="1" applyAlignment="1">
      <alignment horizontal="right"/>
    </xf>
    <xf numFmtId="4" fontId="10" fillId="4" borderId="1" xfId="0" applyNumberFormat="1" applyFont="1" applyFill="1" applyBorder="1" applyAlignment="1">
      <alignment horizontal="right"/>
    </xf>
    <xf numFmtId="49" fontId="12" fillId="0" borderId="1" xfId="0" applyNumberFormat="1" applyFont="1" applyBorder="1" applyAlignment="1">
      <alignment/>
    </xf>
    <xf numFmtId="4" fontId="12" fillId="0" borderId="1" xfId="0" applyNumberFormat="1" applyFont="1" applyBorder="1" applyAlignment="1">
      <alignment horizontal="right"/>
    </xf>
    <xf numFmtId="10" fontId="12" fillId="2" borderId="1" xfId="0" applyNumberFormat="1" applyFont="1" applyFill="1" applyBorder="1" applyAlignment="1">
      <alignment horizontal="right"/>
    </xf>
    <xf numFmtId="49" fontId="10" fillId="4" borderId="1" xfId="0" applyNumberFormat="1" applyFont="1" applyFill="1" applyBorder="1" applyAlignment="1">
      <alignment horizontal="center"/>
    </xf>
    <xf numFmtId="3" fontId="10" fillId="4" borderId="1" xfId="0" applyNumberFormat="1" applyFont="1" applyFill="1" applyBorder="1" applyAlignment="1">
      <alignment horizontal="right"/>
    </xf>
    <xf numFmtId="4" fontId="10" fillId="4" borderId="1" xfId="0" applyNumberFormat="1" applyFont="1" applyFill="1" applyBorder="1" applyAlignment="1">
      <alignment horizontal="right"/>
    </xf>
    <xf numFmtId="4" fontId="10" fillId="4" borderId="4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/>
    </xf>
    <xf numFmtId="10" fontId="12" fillId="0" borderId="0" xfId="19" applyNumberFormat="1" applyFont="1" applyAlignment="1">
      <alignment/>
    </xf>
    <xf numFmtId="10" fontId="10" fillId="3" borderId="1" xfId="0" applyNumberFormat="1" applyFont="1" applyFill="1" applyBorder="1" applyAlignment="1">
      <alignment/>
    </xf>
    <xf numFmtId="10" fontId="10" fillId="4" borderId="1" xfId="0" applyNumberFormat="1" applyFont="1" applyFill="1" applyBorder="1" applyAlignment="1">
      <alignment/>
    </xf>
    <xf numFmtId="10" fontId="10" fillId="3" borderId="1" xfId="0" applyNumberFormat="1" applyFont="1" applyFill="1" applyBorder="1" applyAlignment="1">
      <alignment/>
    </xf>
    <xf numFmtId="0" fontId="0" fillId="4" borderId="1" xfId="0" applyFill="1" applyBorder="1" applyAlignment="1">
      <alignment/>
    </xf>
    <xf numFmtId="10" fontId="12" fillId="4" borderId="1" xfId="0" applyNumberFormat="1" applyFont="1" applyFill="1" applyBorder="1" applyAlignment="1">
      <alignment/>
    </xf>
    <xf numFmtId="49" fontId="10" fillId="4" borderId="1" xfId="0" applyNumberFormat="1" applyFont="1" applyFill="1" applyBorder="1" applyAlignment="1">
      <alignment/>
    </xf>
    <xf numFmtId="49" fontId="7" fillId="4" borderId="1" xfId="0" applyNumberFormat="1" applyFont="1" applyFill="1" applyBorder="1" applyAlignment="1">
      <alignment/>
    </xf>
    <xf numFmtId="10" fontId="12" fillId="2" borderId="1" xfId="0" applyNumberFormat="1" applyFont="1" applyFill="1" applyBorder="1" applyAlignment="1">
      <alignment horizontal="right"/>
    </xf>
    <xf numFmtId="49" fontId="10" fillId="2" borderId="3" xfId="0" applyNumberFormat="1" applyFont="1" applyFill="1" applyBorder="1" applyAlignment="1">
      <alignment/>
    </xf>
    <xf numFmtId="4" fontId="12" fillId="0" borderId="4" xfId="0" applyNumberFormat="1" applyFont="1" applyBorder="1" applyAlignment="1">
      <alignment horizontal="right"/>
    </xf>
    <xf numFmtId="0" fontId="9" fillId="0" borderId="1" xfId="0" applyNumberFormat="1" applyFont="1" applyBorder="1" applyAlignment="1">
      <alignment horizontal="left"/>
    </xf>
    <xf numFmtId="3" fontId="7" fillId="3" borderId="1" xfId="0" applyNumberFormat="1" applyFont="1" applyFill="1" applyBorder="1" applyAlignment="1">
      <alignment horizontal="right"/>
    </xf>
    <xf numFmtId="4" fontId="7" fillId="3" borderId="4" xfId="0" applyNumberFormat="1" applyFont="1" applyFill="1" applyBorder="1" applyAlignment="1">
      <alignment horizontal="right"/>
    </xf>
    <xf numFmtId="3" fontId="7" fillId="5" borderId="1" xfId="0" applyNumberFormat="1" applyFont="1" applyFill="1" applyBorder="1" applyAlignment="1">
      <alignment horizontal="right"/>
    </xf>
    <xf numFmtId="4" fontId="9" fillId="5" borderId="4" xfId="0" applyNumberFormat="1" applyFont="1" applyFill="1" applyBorder="1" applyAlignment="1">
      <alignment horizontal="right"/>
    </xf>
    <xf numFmtId="4" fontId="7" fillId="5" borderId="1" xfId="0" applyNumberFormat="1" applyFont="1" applyFill="1" applyBorder="1" applyAlignment="1">
      <alignment/>
    </xf>
    <xf numFmtId="4" fontId="7" fillId="5" borderId="4" xfId="0" applyNumberFormat="1" applyFont="1" applyFill="1" applyBorder="1" applyAlignment="1">
      <alignment/>
    </xf>
    <xf numFmtId="4" fontId="7" fillId="5" borderId="1" xfId="0" applyNumberFormat="1" applyFont="1" applyFill="1" applyBorder="1" applyAlignment="1">
      <alignment horizontal="right"/>
    </xf>
    <xf numFmtId="4" fontId="7" fillId="5" borderId="4" xfId="0" applyNumberFormat="1" applyFont="1" applyFill="1" applyBorder="1" applyAlignment="1">
      <alignment horizontal="right"/>
    </xf>
    <xf numFmtId="4" fontId="9" fillId="2" borderId="1" xfId="0" applyNumberFormat="1" applyFont="1" applyFill="1" applyBorder="1" applyAlignment="1">
      <alignment/>
    </xf>
    <xf numFmtId="4" fontId="7" fillId="3" borderId="1" xfId="0" applyNumberFormat="1" applyFont="1" applyFill="1" applyBorder="1" applyAlignment="1">
      <alignment horizontal="right"/>
    </xf>
    <xf numFmtId="4" fontId="12" fillId="0" borderId="1" xfId="0" applyNumberFormat="1" applyFont="1" applyBorder="1" applyAlignment="1">
      <alignment horizontal="right" vertical="center"/>
    </xf>
    <xf numFmtId="174" fontId="12" fillId="0" borderId="1" xfId="0" applyNumberFormat="1" applyFont="1" applyBorder="1" applyAlignment="1">
      <alignment horizontal="right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3" fontId="10" fillId="6" borderId="1" xfId="0" applyNumberFormat="1" applyFont="1" applyFill="1" applyBorder="1" applyAlignment="1">
      <alignment/>
    </xf>
    <xf numFmtId="4" fontId="10" fillId="6" borderId="1" xfId="0" applyNumberFormat="1" applyFont="1" applyFill="1" applyBorder="1" applyAlignment="1">
      <alignment/>
    </xf>
    <xf numFmtId="4" fontId="12" fillId="0" borderId="4" xfId="0" applyNumberFormat="1" applyFont="1" applyBorder="1" applyAlignment="1">
      <alignment/>
    </xf>
    <xf numFmtId="4" fontId="10" fillId="6" borderId="4" xfId="0" applyNumberFormat="1" applyFont="1" applyFill="1" applyBorder="1" applyAlignment="1">
      <alignment/>
    </xf>
    <xf numFmtId="3" fontId="10" fillId="6" borderId="1" xfId="0" applyNumberFormat="1" applyFont="1" applyFill="1" applyBorder="1" applyAlignment="1">
      <alignment horizontal="left"/>
    </xf>
    <xf numFmtId="4" fontId="10" fillId="6" borderId="1" xfId="0" applyNumberFormat="1" applyFont="1" applyFill="1" applyBorder="1" applyAlignment="1">
      <alignment horizontal="right"/>
    </xf>
    <xf numFmtId="3" fontId="10" fillId="6" borderId="19" xfId="0" applyNumberFormat="1" applyFont="1" applyFill="1" applyBorder="1" applyAlignment="1">
      <alignment/>
    </xf>
    <xf numFmtId="3" fontId="10" fillId="3" borderId="1" xfId="0" applyNumberFormat="1" applyFont="1" applyFill="1" applyBorder="1" applyAlignment="1">
      <alignment/>
    </xf>
    <xf numFmtId="4" fontId="10" fillId="6" borderId="4" xfId="0" applyNumberFormat="1" applyFont="1" applyFill="1" applyBorder="1" applyAlignment="1">
      <alignment horizontal="right"/>
    </xf>
    <xf numFmtId="0" fontId="12" fillId="0" borderId="8" xfId="0" applyFont="1" applyBorder="1" applyAlignment="1">
      <alignment horizontal="center" vertical="center"/>
    </xf>
    <xf numFmtId="49" fontId="12" fillId="2" borderId="3" xfId="0" applyNumberFormat="1" applyFont="1" applyFill="1" applyBorder="1" applyAlignment="1">
      <alignment/>
    </xf>
    <xf numFmtId="49" fontId="12" fillId="2" borderId="1" xfId="0" applyNumberFormat="1" applyFont="1" applyFill="1" applyBorder="1" applyAlignment="1">
      <alignment/>
    </xf>
    <xf numFmtId="9" fontId="12" fillId="0" borderId="1" xfId="19" applyFont="1" applyBorder="1" applyAlignment="1">
      <alignment wrapText="1"/>
    </xf>
    <xf numFmtId="49" fontId="12" fillId="0" borderId="1" xfId="19" applyNumberFormat="1" applyFont="1" applyBorder="1" applyAlignment="1">
      <alignment horizontal="left"/>
    </xf>
    <xf numFmtId="41" fontId="12" fillId="0" borderId="8" xfId="0" applyNumberFormat="1" applyFont="1" applyBorder="1" applyAlignment="1">
      <alignment horizontal="center" vertical="center"/>
    </xf>
    <xf numFmtId="41" fontId="12" fillId="0" borderId="9" xfId="0" applyNumberFormat="1" applyFont="1" applyBorder="1" applyAlignment="1">
      <alignment horizontal="center" vertical="center"/>
    </xf>
    <xf numFmtId="41" fontId="12" fillId="0" borderId="1" xfId="0" applyNumberFormat="1" applyFont="1" applyBorder="1" applyAlignment="1">
      <alignment vertical="center"/>
    </xf>
    <xf numFmtId="174" fontId="12" fillId="0" borderId="1" xfId="0" applyNumberFormat="1" applyFont="1" applyBorder="1" applyAlignment="1">
      <alignment horizontal="right" vertical="center"/>
    </xf>
    <xf numFmtId="0" fontId="12" fillId="0" borderId="9" xfId="0" applyFont="1" applyBorder="1" applyAlignment="1">
      <alignment horizontal="center" vertical="center"/>
    </xf>
    <xf numFmtId="3" fontId="9" fillId="0" borderId="8" xfId="0" applyNumberFormat="1" applyFont="1" applyBorder="1" applyAlignment="1">
      <alignment/>
    </xf>
    <xf numFmtId="4" fontId="9" fillId="0" borderId="8" xfId="0" applyNumberFormat="1" applyFont="1" applyBorder="1" applyAlignment="1">
      <alignment/>
    </xf>
    <xf numFmtId="3" fontId="9" fillId="0" borderId="15" xfId="0" applyNumberFormat="1" applyFont="1" applyBorder="1" applyAlignment="1">
      <alignment horizontal="right"/>
    </xf>
    <xf numFmtId="4" fontId="9" fillId="5" borderId="1" xfId="0" applyNumberFormat="1" applyFont="1" applyFill="1" applyBorder="1" applyAlignment="1">
      <alignment horizontal="right"/>
    </xf>
    <xf numFmtId="3" fontId="9" fillId="5" borderId="1" xfId="0" applyNumberFormat="1" applyFont="1" applyFill="1" applyBorder="1" applyAlignment="1">
      <alignment horizontal="right"/>
    </xf>
    <xf numFmtId="0" fontId="12" fillId="0" borderId="8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41" fontId="12" fillId="0" borderId="8" xfId="0" applyNumberFormat="1" applyFont="1" applyBorder="1" applyAlignment="1">
      <alignment vertical="center"/>
    </xf>
    <xf numFmtId="41" fontId="12" fillId="0" borderId="16" xfId="0" applyNumberFormat="1" applyFont="1" applyBorder="1" applyAlignment="1">
      <alignment vertical="center"/>
    </xf>
    <xf numFmtId="41" fontId="12" fillId="0" borderId="9" xfId="0" applyNumberFormat="1" applyFont="1" applyBorder="1" applyAlignment="1">
      <alignment vertical="center"/>
    </xf>
    <xf numFmtId="0" fontId="9" fillId="0" borderId="8" xfId="0" applyFont="1" applyBorder="1" applyAlignment="1">
      <alignment horizontal="center" vertical="center"/>
    </xf>
    <xf numFmtId="4" fontId="12" fillId="0" borderId="8" xfId="0" applyNumberFormat="1" applyFont="1" applyBorder="1" applyAlignment="1">
      <alignment horizontal="right" vertical="center"/>
    </xf>
    <xf numFmtId="4" fontId="12" fillId="0" borderId="8" xfId="0" applyNumberFormat="1" applyFont="1" applyBorder="1" applyAlignment="1">
      <alignment horizontal="right"/>
    </xf>
    <xf numFmtId="41" fontId="10" fillId="5" borderId="12" xfId="0" applyNumberFormat="1" applyFont="1" applyFill="1" applyBorder="1" applyAlignment="1">
      <alignment horizontal="center"/>
    </xf>
    <xf numFmtId="174" fontId="10" fillId="5" borderId="12" xfId="0" applyNumberFormat="1" applyFont="1" applyFill="1" applyBorder="1" applyAlignment="1">
      <alignment horizontal="right"/>
    </xf>
    <xf numFmtId="41" fontId="10" fillId="5" borderId="21" xfId="0" applyNumberFormat="1" applyFont="1" applyFill="1" applyBorder="1" applyAlignment="1">
      <alignment horizontal="center"/>
    </xf>
    <xf numFmtId="0" fontId="4" fillId="2" borderId="11" xfId="0" applyFont="1" applyFill="1" applyBorder="1" applyAlignment="1">
      <alignment/>
    </xf>
    <xf numFmtId="0" fontId="4" fillId="2" borderId="22" xfId="0" applyFont="1" applyFill="1" applyBorder="1" applyAlignment="1">
      <alignment/>
    </xf>
    <xf numFmtId="0" fontId="0" fillId="2" borderId="22" xfId="0" applyFont="1" applyFill="1" applyBorder="1" applyAlignment="1">
      <alignment/>
    </xf>
    <xf numFmtId="3" fontId="12" fillId="0" borderId="1" xfId="0" applyNumberFormat="1" applyFont="1" applyBorder="1" applyAlignment="1">
      <alignment horizontal="left"/>
    </xf>
    <xf numFmtId="3" fontId="12" fillId="2" borderId="1" xfId="0" applyNumberFormat="1" applyFont="1" applyFill="1" applyBorder="1" applyAlignment="1">
      <alignment horizontal="left" wrapText="1"/>
    </xf>
    <xf numFmtId="3" fontId="12" fillId="0" borderId="19" xfId="0" applyNumberFormat="1" applyFont="1" applyBorder="1" applyAlignment="1">
      <alignment wrapText="1"/>
    </xf>
    <xf numFmtId="0" fontId="10" fillId="0" borderId="22" xfId="0" applyFont="1" applyBorder="1" applyAlignment="1">
      <alignment horizontal="center"/>
    </xf>
    <xf numFmtId="3" fontId="10" fillId="6" borderId="1" xfId="0" applyNumberFormat="1" applyFont="1" applyFill="1" applyBorder="1" applyAlignment="1">
      <alignment horizontal="center"/>
    </xf>
    <xf numFmtId="3" fontId="10" fillId="6" borderId="1" xfId="0" applyNumberFormat="1" applyFont="1" applyFill="1" applyBorder="1" applyAlignment="1">
      <alignment horizontal="right"/>
    </xf>
    <xf numFmtId="0" fontId="10" fillId="0" borderId="11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3" fontId="12" fillId="0" borderId="9" xfId="0" applyNumberFormat="1" applyFont="1" applyBorder="1" applyAlignment="1">
      <alignment/>
    </xf>
    <xf numFmtId="3" fontId="10" fillId="3" borderId="3" xfId="0" applyNumberFormat="1" applyFont="1" applyFill="1" applyBorder="1" applyAlignment="1">
      <alignment horizontal="center"/>
    </xf>
    <xf numFmtId="174" fontId="12" fillId="0" borderId="8" xfId="0" applyNumberFormat="1" applyFont="1" applyBorder="1" applyAlignment="1">
      <alignment horizontal="right" vertical="center"/>
    </xf>
    <xf numFmtId="174" fontId="12" fillId="0" borderId="16" xfId="0" applyNumberFormat="1" applyFont="1" applyBorder="1" applyAlignment="1">
      <alignment horizontal="right" vertical="center"/>
    </xf>
    <xf numFmtId="4" fontId="10" fillId="4" borderId="4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right"/>
    </xf>
    <xf numFmtId="49" fontId="20" fillId="6" borderId="1" xfId="0" applyNumberFormat="1" applyFont="1" applyFill="1" applyBorder="1" applyAlignment="1">
      <alignment horizontal="left" wrapText="1"/>
    </xf>
    <xf numFmtId="3" fontId="18" fillId="6" borderId="13" xfId="0" applyNumberFormat="1" applyFont="1" applyFill="1" applyBorder="1" applyAlignment="1">
      <alignment/>
    </xf>
    <xf numFmtId="0" fontId="4" fillId="6" borderId="3" xfId="0" applyFont="1" applyFill="1" applyBorder="1" applyAlignment="1">
      <alignment horizontal="right"/>
    </xf>
    <xf numFmtId="10" fontId="10" fillId="6" borderId="1" xfId="0" applyNumberFormat="1" applyFont="1" applyFill="1" applyBorder="1" applyAlignment="1">
      <alignment/>
    </xf>
    <xf numFmtId="10" fontId="10" fillId="6" borderId="4" xfId="0" applyNumberFormat="1" applyFon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/>
    </xf>
    <xf numFmtId="0" fontId="4" fillId="2" borderId="1" xfId="0" applyFont="1" applyFill="1" applyBorder="1" applyAlignment="1">
      <alignment/>
    </xf>
    <xf numFmtId="0" fontId="10" fillId="2" borderId="1" xfId="0" applyFont="1" applyFill="1" applyBorder="1" applyAlignment="1">
      <alignment horizontal="center"/>
    </xf>
    <xf numFmtId="4" fontId="12" fillId="2" borderId="1" xfId="0" applyNumberFormat="1" applyFont="1" applyFill="1" applyBorder="1" applyAlignment="1">
      <alignment horizontal="center"/>
    </xf>
    <xf numFmtId="4" fontId="12" fillId="2" borderId="1" xfId="0" applyNumberFormat="1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4" xfId="0" applyFill="1" applyBorder="1" applyAlignment="1">
      <alignment/>
    </xf>
    <xf numFmtId="0" fontId="4" fillId="2" borderId="4" xfId="0" applyFont="1" applyFill="1" applyBorder="1" applyAlignment="1">
      <alignment/>
    </xf>
    <xf numFmtId="4" fontId="15" fillId="2" borderId="1" xfId="0" applyNumberFormat="1" applyFont="1" applyFill="1" applyBorder="1" applyAlignment="1">
      <alignment/>
    </xf>
    <xf numFmtId="4" fontId="14" fillId="4" borderId="1" xfId="0" applyNumberFormat="1" applyFont="1" applyFill="1" applyBorder="1" applyAlignment="1">
      <alignment/>
    </xf>
    <xf numFmtId="49" fontId="12" fillId="0" borderId="1" xfId="0" applyNumberFormat="1" applyFont="1" applyBorder="1" applyAlignment="1">
      <alignment wrapText="1"/>
    </xf>
    <xf numFmtId="4" fontId="12" fillId="0" borderId="1" xfId="0" applyNumberFormat="1" applyFont="1" applyBorder="1" applyAlignment="1">
      <alignment wrapText="1"/>
    </xf>
    <xf numFmtId="0" fontId="12" fillId="2" borderId="4" xfId="0" applyFont="1" applyFill="1" applyBorder="1" applyAlignment="1">
      <alignment/>
    </xf>
    <xf numFmtId="4" fontId="12" fillId="2" borderId="4" xfId="0" applyNumberFormat="1" applyFont="1" applyFill="1" applyBorder="1" applyAlignment="1">
      <alignment/>
    </xf>
    <xf numFmtId="0" fontId="12" fillId="0" borderId="1" xfId="19" applyNumberFormat="1" applyFont="1" applyBorder="1" applyAlignment="1">
      <alignment horizontal="left"/>
    </xf>
    <xf numFmtId="49" fontId="7" fillId="3" borderId="3" xfId="0" applyNumberFormat="1" applyFont="1" applyFill="1" applyBorder="1" applyAlignment="1">
      <alignment horizontal="left"/>
    </xf>
    <xf numFmtId="49" fontId="7" fillId="3" borderId="1" xfId="0" applyNumberFormat="1" applyFont="1" applyFill="1" applyBorder="1" applyAlignment="1">
      <alignment horizontal="center"/>
    </xf>
    <xf numFmtId="49" fontId="10" fillId="4" borderId="3" xfId="0" applyNumberFormat="1" applyFont="1" applyFill="1" applyBorder="1" applyAlignment="1">
      <alignment horizontal="left"/>
    </xf>
    <xf numFmtId="0" fontId="15" fillId="0" borderId="8" xfId="0" applyFont="1" applyBorder="1" applyAlignment="1">
      <alignment horizontal="center" vertical="center" wrapText="1"/>
    </xf>
    <xf numFmtId="41" fontId="12" fillId="2" borderId="16" xfId="0" applyNumberFormat="1" applyFont="1" applyFill="1" applyBorder="1" applyAlignment="1">
      <alignment vertical="center"/>
    </xf>
    <xf numFmtId="41" fontId="12" fillId="2" borderId="16" xfId="0" applyNumberFormat="1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left" vertical="center" wrapText="1"/>
    </xf>
    <xf numFmtId="0" fontId="10" fillId="4" borderId="24" xfId="0" applyFont="1" applyFill="1" applyBorder="1" applyAlignment="1">
      <alignment horizontal="left" vertical="center" wrapText="1"/>
    </xf>
    <xf numFmtId="0" fontId="10" fillId="4" borderId="25" xfId="0" applyFont="1" applyFill="1" applyBorder="1" applyAlignment="1">
      <alignment horizontal="left" vertical="center" wrapText="1"/>
    </xf>
    <xf numFmtId="0" fontId="0" fillId="2" borderId="11" xfId="0" applyFont="1" applyFill="1" applyBorder="1" applyAlignment="1">
      <alignment/>
    </xf>
    <xf numFmtId="0" fontId="0" fillId="2" borderId="23" xfId="0" applyFont="1" applyFill="1" applyBorder="1" applyAlignment="1">
      <alignment/>
    </xf>
    <xf numFmtId="4" fontId="10" fillId="2" borderId="1" xfId="0" applyNumberFormat="1" applyFont="1" applyFill="1" applyBorder="1" applyAlignment="1">
      <alignment horizontal="right"/>
    </xf>
    <xf numFmtId="0" fontId="14" fillId="6" borderId="4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wrapText="1"/>
    </xf>
    <xf numFmtId="0" fontId="7" fillId="5" borderId="3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3" fontId="12" fillId="0" borderId="1" xfId="0" applyNumberFormat="1" applyFont="1" applyBorder="1" applyAlignment="1">
      <alignment/>
    </xf>
    <xf numFmtId="4" fontId="12" fillId="0" borderId="1" xfId="0" applyNumberFormat="1" applyFont="1" applyBorder="1" applyAlignment="1">
      <alignment/>
    </xf>
    <xf numFmtId="3" fontId="10" fillId="5" borderId="1" xfId="0" applyNumberFormat="1" applyFont="1" applyFill="1" applyBorder="1" applyAlignment="1">
      <alignment horizontal="right"/>
    </xf>
    <xf numFmtId="4" fontId="10" fillId="5" borderId="1" xfId="0" applyNumberFormat="1" applyFont="1" applyFill="1" applyBorder="1" applyAlignment="1">
      <alignment horizontal="right"/>
    </xf>
    <xf numFmtId="4" fontId="10" fillId="5" borderId="4" xfId="0" applyNumberFormat="1" applyFont="1" applyFill="1" applyBorder="1" applyAlignment="1">
      <alignment horizontal="right"/>
    </xf>
    <xf numFmtId="3" fontId="10" fillId="5" borderId="1" xfId="0" applyNumberFormat="1" applyFont="1" applyFill="1" applyBorder="1" applyAlignment="1">
      <alignment horizontal="right" wrapText="1"/>
    </xf>
    <xf numFmtId="4" fontId="10" fillId="5" borderId="1" xfId="0" applyNumberFormat="1" applyFont="1" applyFill="1" applyBorder="1" applyAlignment="1">
      <alignment horizontal="right" wrapText="1"/>
    </xf>
    <xf numFmtId="4" fontId="12" fillId="0" borderId="1" xfId="0" applyNumberFormat="1" applyFont="1" applyBorder="1" applyAlignment="1">
      <alignment horizontal="right" wrapText="1"/>
    </xf>
    <xf numFmtId="4" fontId="12" fillId="0" borderId="4" xfId="0" applyNumberFormat="1" applyFont="1" applyBorder="1" applyAlignment="1">
      <alignment horizontal="right" wrapText="1"/>
    </xf>
    <xf numFmtId="0" fontId="12" fillId="7" borderId="3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49" fontId="10" fillId="5" borderId="3" xfId="0" applyNumberFormat="1" applyFont="1" applyFill="1" applyBorder="1" applyAlignment="1">
      <alignment horizontal="center"/>
    </xf>
    <xf numFmtId="49" fontId="10" fillId="5" borderId="1" xfId="0" applyNumberFormat="1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left"/>
    </xf>
    <xf numFmtId="0" fontId="10" fillId="5" borderId="3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left" wrapText="1"/>
    </xf>
    <xf numFmtId="3" fontId="10" fillId="5" borderId="1" xfId="0" applyNumberFormat="1" applyFont="1" applyFill="1" applyBorder="1" applyAlignment="1">
      <alignment horizontal="right"/>
    </xf>
    <xf numFmtId="4" fontId="10" fillId="5" borderId="1" xfId="0" applyNumberFormat="1" applyFont="1" applyFill="1" applyBorder="1" applyAlignment="1">
      <alignment horizontal="right"/>
    </xf>
    <xf numFmtId="4" fontId="12" fillId="0" borderId="4" xfId="0" applyNumberFormat="1" applyFont="1" applyBorder="1" applyAlignment="1">
      <alignment horizontal="right"/>
    </xf>
    <xf numFmtId="0" fontId="12" fillId="0" borderId="3" xfId="0" applyFont="1" applyBorder="1" applyAlignment="1">
      <alignment horizontal="left"/>
    </xf>
    <xf numFmtId="0" fontId="10" fillId="5" borderId="3" xfId="0" applyFont="1" applyFill="1" applyBorder="1" applyAlignment="1">
      <alignment/>
    </xf>
    <xf numFmtId="0" fontId="10" fillId="5" borderId="1" xfId="0" applyFont="1" applyFill="1" applyBorder="1" applyAlignment="1">
      <alignment/>
    </xf>
    <xf numFmtId="49" fontId="10" fillId="5" borderId="1" xfId="0" applyNumberFormat="1" applyFont="1" applyFill="1" applyBorder="1" applyAlignment="1">
      <alignment wrapText="1"/>
    </xf>
    <xf numFmtId="0" fontId="10" fillId="5" borderId="3" xfId="0" applyFont="1" applyFill="1" applyBorder="1" applyAlignment="1">
      <alignment horizontal="right"/>
    </xf>
    <xf numFmtId="0" fontId="10" fillId="5" borderId="1" xfId="0" applyFont="1" applyFill="1" applyBorder="1" applyAlignment="1">
      <alignment horizontal="right"/>
    </xf>
    <xf numFmtId="0" fontId="10" fillId="5" borderId="1" xfId="0" applyFont="1" applyFill="1" applyBorder="1" applyAlignment="1">
      <alignment wrapText="1"/>
    </xf>
    <xf numFmtId="0" fontId="12" fillId="2" borderId="1" xfId="0" applyFont="1" applyFill="1" applyBorder="1" applyAlignment="1">
      <alignment/>
    </xf>
    <xf numFmtId="49" fontId="10" fillId="5" borderId="1" xfId="0" applyNumberFormat="1" applyFont="1" applyFill="1" applyBorder="1" applyAlignment="1">
      <alignment horizontal="left" wrapText="1"/>
    </xf>
    <xf numFmtId="0" fontId="10" fillId="7" borderId="13" xfId="0" applyFont="1" applyFill="1" applyBorder="1" applyAlignment="1">
      <alignment/>
    </xf>
    <xf numFmtId="0" fontId="10" fillId="7" borderId="13" xfId="0" applyFont="1" applyFill="1" applyBorder="1" applyAlignment="1">
      <alignment horizontal="center"/>
    </xf>
    <xf numFmtId="49" fontId="10" fillId="7" borderId="13" xfId="0" applyNumberFormat="1" applyFont="1" applyFill="1" applyBorder="1" applyAlignment="1">
      <alignment wrapText="1"/>
    </xf>
    <xf numFmtId="0" fontId="10" fillId="5" borderId="3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right"/>
    </xf>
    <xf numFmtId="0" fontId="10" fillId="5" borderId="1" xfId="0" applyFont="1" applyFill="1" applyBorder="1" applyAlignment="1">
      <alignment wrapText="1"/>
    </xf>
    <xf numFmtId="3" fontId="10" fillId="7" borderId="1" xfId="0" applyNumberFormat="1" applyFont="1" applyFill="1" applyBorder="1" applyAlignment="1">
      <alignment horizontal="right"/>
    </xf>
    <xf numFmtId="4" fontId="10" fillId="7" borderId="1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4" fontId="10" fillId="5" borderId="4" xfId="0" applyNumberFormat="1" applyFont="1" applyFill="1" applyBorder="1" applyAlignment="1">
      <alignment horizontal="right"/>
    </xf>
    <xf numFmtId="3" fontId="12" fillId="0" borderId="4" xfId="0" applyNumberFormat="1" applyFont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3" fontId="10" fillId="7" borderId="13" xfId="0" applyNumberFormat="1" applyFont="1" applyFill="1" applyBorder="1" applyAlignment="1">
      <alignment horizontal="right"/>
    </xf>
    <xf numFmtId="4" fontId="10" fillId="7" borderId="13" xfId="0" applyNumberFormat="1" applyFont="1" applyFill="1" applyBorder="1" applyAlignment="1">
      <alignment horizontal="right"/>
    </xf>
    <xf numFmtId="4" fontId="10" fillId="7" borderId="4" xfId="0" applyNumberFormat="1" applyFont="1" applyFill="1" applyBorder="1" applyAlignment="1">
      <alignment horizontal="right"/>
    </xf>
    <xf numFmtId="4" fontId="10" fillId="7" borderId="14" xfId="0" applyNumberFormat="1" applyFont="1" applyFill="1" applyBorder="1" applyAlignment="1">
      <alignment horizontal="right"/>
    </xf>
    <xf numFmtId="0" fontId="12" fillId="0" borderId="0" xfId="0" applyFont="1" applyAlignment="1">
      <alignment horizontal="right" shrinkToFit="1"/>
    </xf>
    <xf numFmtId="0" fontId="7" fillId="4" borderId="1" xfId="0" applyFont="1" applyFill="1" applyBorder="1" applyAlignment="1">
      <alignment wrapText="1"/>
    </xf>
    <xf numFmtId="49" fontId="9" fillId="0" borderId="1" xfId="0" applyNumberFormat="1" applyFont="1" applyBorder="1" applyAlignment="1">
      <alignment wrapText="1"/>
    </xf>
    <xf numFmtId="0" fontId="7" fillId="6" borderId="1" xfId="0" applyFont="1" applyFill="1" applyBorder="1" applyAlignment="1">
      <alignment wrapText="1"/>
    </xf>
    <xf numFmtId="0" fontId="9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49" fontId="7" fillId="0" borderId="1" xfId="0" applyNumberFormat="1" applyFont="1" applyBorder="1" applyAlignment="1">
      <alignment wrapText="1"/>
    </xf>
    <xf numFmtId="49" fontId="9" fillId="0" borderId="13" xfId="0" applyNumberFormat="1" applyFont="1" applyBorder="1" applyAlignment="1">
      <alignment wrapText="1"/>
    </xf>
    <xf numFmtId="10" fontId="12" fillId="0" borderId="4" xfId="0" applyNumberFormat="1" applyFont="1" applyBorder="1" applyAlignment="1">
      <alignment horizontal="right"/>
    </xf>
    <xf numFmtId="0" fontId="12" fillId="0" borderId="1" xfId="0" applyFont="1" applyBorder="1" applyAlignment="1">
      <alignment/>
    </xf>
    <xf numFmtId="0" fontId="12" fillId="0" borderId="1" xfId="0" applyFont="1" applyBorder="1" applyAlignment="1">
      <alignment horizontal="right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12" fillId="0" borderId="3" xfId="0" applyFont="1" applyBorder="1" applyAlignment="1">
      <alignment horizontal="center" vertical="center"/>
    </xf>
    <xf numFmtId="0" fontId="7" fillId="5" borderId="4" xfId="0" applyFont="1" applyFill="1" applyBorder="1" applyAlignment="1">
      <alignment horizontal="center" wrapText="1"/>
    </xf>
    <xf numFmtId="0" fontId="12" fillId="0" borderId="4" xfId="0" applyFont="1" applyBorder="1" applyAlignment="1">
      <alignment horizontal="right"/>
    </xf>
    <xf numFmtId="3" fontId="10" fillId="5" borderId="13" xfId="0" applyNumberFormat="1" applyFont="1" applyFill="1" applyBorder="1" applyAlignment="1">
      <alignment horizontal="right"/>
    </xf>
    <xf numFmtId="4" fontId="10" fillId="5" borderId="13" xfId="0" applyNumberFormat="1" applyFont="1" applyFill="1" applyBorder="1" applyAlignment="1">
      <alignment horizontal="right"/>
    </xf>
    <xf numFmtId="4" fontId="10" fillId="5" borderId="14" xfId="0" applyNumberFormat="1" applyFont="1" applyFill="1" applyBorder="1" applyAlignment="1">
      <alignment horizontal="right"/>
    </xf>
    <xf numFmtId="0" fontId="7" fillId="4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/>
    </xf>
    <xf numFmtId="0" fontId="12" fillId="0" borderId="3" xfId="0" applyFont="1" applyBorder="1" applyAlignment="1">
      <alignment horizontal="right"/>
    </xf>
    <xf numFmtId="4" fontId="12" fillId="0" borderId="4" xfId="0" applyNumberFormat="1" applyFont="1" applyBorder="1" applyAlignment="1">
      <alignment/>
    </xf>
    <xf numFmtId="0" fontId="12" fillId="0" borderId="3" xfId="0" applyFont="1" applyBorder="1" applyAlignment="1">
      <alignment/>
    </xf>
    <xf numFmtId="4" fontId="10" fillId="0" borderId="1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4" fontId="7" fillId="3" borderId="13" xfId="0" applyNumberFormat="1" applyFont="1" applyFill="1" applyBorder="1" applyAlignment="1">
      <alignment/>
    </xf>
    <xf numFmtId="3" fontId="7" fillId="3" borderId="13" xfId="0" applyNumberFormat="1" applyFont="1" applyFill="1" applyBorder="1" applyAlignment="1">
      <alignment/>
    </xf>
    <xf numFmtId="4" fontId="7" fillId="3" borderId="14" xfId="0" applyNumberFormat="1" applyFont="1" applyFill="1" applyBorder="1" applyAlignment="1">
      <alignment/>
    </xf>
    <xf numFmtId="0" fontId="7" fillId="4" borderId="3" xfId="0" applyFont="1" applyFill="1" applyBorder="1" applyAlignment="1">
      <alignment/>
    </xf>
    <xf numFmtId="4" fontId="7" fillId="4" borderId="1" xfId="0" applyNumberFormat="1" applyFont="1" applyFill="1" applyBorder="1" applyAlignment="1">
      <alignment/>
    </xf>
    <xf numFmtId="3" fontId="7" fillId="4" borderId="1" xfId="0" applyNumberFormat="1" applyFont="1" applyFill="1" applyBorder="1" applyAlignment="1">
      <alignment/>
    </xf>
    <xf numFmtId="4" fontId="7" fillId="4" borderId="4" xfId="0" applyNumberFormat="1" applyFont="1" applyFill="1" applyBorder="1" applyAlignment="1">
      <alignment/>
    </xf>
    <xf numFmtId="0" fontId="7" fillId="4" borderId="3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right" vertical="center" wrapText="1"/>
    </xf>
    <xf numFmtId="4" fontId="7" fillId="4" borderId="1" xfId="0" applyNumberFormat="1" applyFont="1" applyFill="1" applyBorder="1" applyAlignment="1">
      <alignment horizontal="right" vertical="center" wrapText="1"/>
    </xf>
    <xf numFmtId="4" fontId="7" fillId="4" borderId="4" xfId="0" applyNumberFormat="1" applyFont="1" applyFill="1" applyBorder="1" applyAlignment="1">
      <alignment horizontal="right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4" fontId="7" fillId="4" borderId="1" xfId="0" applyNumberFormat="1" applyFont="1" applyFill="1" applyBorder="1" applyAlignment="1">
      <alignment horizontal="right"/>
    </xf>
    <xf numFmtId="4" fontId="7" fillId="3" borderId="13" xfId="0" applyNumberFormat="1" applyFont="1" applyFill="1" applyBorder="1" applyAlignment="1">
      <alignment horizontal="right"/>
    </xf>
    <xf numFmtId="3" fontId="7" fillId="4" borderId="1" xfId="0" applyNumberFormat="1" applyFont="1" applyFill="1" applyBorder="1" applyAlignment="1">
      <alignment vertical="center" wrapText="1"/>
    </xf>
    <xf numFmtId="3" fontId="10" fillId="0" borderId="1" xfId="0" applyNumberFormat="1" applyFont="1" applyBorder="1" applyAlignment="1">
      <alignment vertical="center"/>
    </xf>
    <xf numFmtId="4" fontId="7" fillId="4" borderId="1" xfId="0" applyNumberFormat="1" applyFont="1" applyFill="1" applyBorder="1" applyAlignment="1">
      <alignment vertical="center" wrapText="1"/>
    </xf>
    <xf numFmtId="4" fontId="10" fillId="0" borderId="1" xfId="0" applyNumberFormat="1" applyFont="1" applyBorder="1" applyAlignment="1">
      <alignment vertical="center"/>
    </xf>
    <xf numFmtId="4" fontId="10" fillId="3" borderId="1" xfId="0" applyNumberFormat="1" applyFont="1" applyFill="1" applyBorder="1" applyAlignment="1">
      <alignment horizontal="right"/>
    </xf>
    <xf numFmtId="0" fontId="0" fillId="0" borderId="23" xfId="0" applyFont="1" applyBorder="1" applyAlignment="1">
      <alignment horizontal="center" vertical="center"/>
    </xf>
    <xf numFmtId="0" fontId="12" fillId="0" borderId="11" xfId="0" applyFont="1" applyBorder="1" applyAlignment="1">
      <alignment/>
    </xf>
    <xf numFmtId="0" fontId="12" fillId="0" borderId="22" xfId="0" applyFont="1" applyBorder="1" applyAlignment="1">
      <alignment/>
    </xf>
    <xf numFmtId="3" fontId="12" fillId="2" borderId="1" xfId="0" applyNumberFormat="1" applyFont="1" applyFill="1" applyBorder="1" applyAlignment="1">
      <alignment horizontal="right"/>
    </xf>
    <xf numFmtId="4" fontId="12" fillId="2" borderId="4" xfId="0" applyNumberFormat="1" applyFont="1" applyFill="1" applyBorder="1" applyAlignment="1">
      <alignment horizontal="right"/>
    </xf>
    <xf numFmtId="3" fontId="12" fillId="2" borderId="1" xfId="0" applyNumberFormat="1" applyFont="1" applyFill="1" applyBorder="1" applyAlignment="1">
      <alignment horizontal="left"/>
    </xf>
    <xf numFmtId="3" fontId="10" fillId="3" borderId="1" xfId="0" applyNumberFormat="1" applyFont="1" applyFill="1" applyBorder="1" applyAlignment="1">
      <alignment horizontal="right"/>
    </xf>
    <xf numFmtId="3" fontId="7" fillId="5" borderId="3" xfId="0" applyNumberFormat="1" applyFont="1" applyFill="1" applyBorder="1" applyAlignment="1">
      <alignment horizontal="center"/>
    </xf>
    <xf numFmtId="0" fontId="7" fillId="5" borderId="1" xfId="0" applyNumberFormat="1" applyFont="1" applyFill="1" applyBorder="1" applyAlignment="1">
      <alignment horizontal="center"/>
    </xf>
    <xf numFmtId="3" fontId="7" fillId="5" borderId="1" xfId="0" applyNumberFormat="1" applyFont="1" applyFill="1" applyBorder="1" applyAlignment="1">
      <alignment horizontal="center"/>
    </xf>
    <xf numFmtId="3" fontId="7" fillId="3" borderId="12" xfId="0" applyNumberFormat="1" applyFont="1" applyFill="1" applyBorder="1" applyAlignment="1">
      <alignment horizontal="right"/>
    </xf>
    <xf numFmtId="4" fontId="7" fillId="3" borderId="12" xfId="0" applyNumberFormat="1" applyFont="1" applyFill="1" applyBorder="1" applyAlignment="1">
      <alignment horizontal="right"/>
    </xf>
    <xf numFmtId="3" fontId="7" fillId="5" borderId="3" xfId="0" applyNumberFormat="1" applyFont="1" applyFill="1" applyBorder="1" applyAlignment="1">
      <alignment/>
    </xf>
    <xf numFmtId="3" fontId="9" fillId="0" borderId="3" xfId="0" applyNumberFormat="1" applyFont="1" applyBorder="1" applyAlignment="1">
      <alignment/>
    </xf>
    <xf numFmtId="3" fontId="7" fillId="2" borderId="3" xfId="0" applyNumberFormat="1" applyFont="1" applyFill="1" applyBorder="1" applyAlignment="1">
      <alignment/>
    </xf>
    <xf numFmtId="3" fontId="7" fillId="0" borderId="3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4" fontId="0" fillId="2" borderId="1" xfId="0" applyNumberFormat="1" applyFill="1" applyBorder="1" applyAlignment="1">
      <alignment/>
    </xf>
    <xf numFmtId="4" fontId="0" fillId="2" borderId="4" xfId="0" applyNumberFormat="1" applyFill="1" applyBorder="1" applyAlignment="1">
      <alignment/>
    </xf>
    <xf numFmtId="4" fontId="7" fillId="3" borderId="1" xfId="0" applyNumberFormat="1" applyFont="1" applyFill="1" applyBorder="1" applyAlignment="1">
      <alignment/>
    </xf>
    <xf numFmtId="4" fontId="12" fillId="0" borderId="1" xfId="0" applyNumberFormat="1" applyFont="1" applyBorder="1" applyAlignment="1">
      <alignment horizontal="right" vertical="center" wrapText="1"/>
    </xf>
    <xf numFmtId="0" fontId="12" fillId="0" borderId="1" xfId="0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vertical="center"/>
    </xf>
    <xf numFmtId="4" fontId="12" fillId="0" borderId="1" xfId="0" applyNumberFormat="1" applyFont="1" applyBorder="1" applyAlignment="1">
      <alignment vertical="center"/>
    </xf>
    <xf numFmtId="3" fontId="12" fillId="0" borderId="1" xfId="0" applyNumberFormat="1" applyFont="1" applyBorder="1" applyAlignment="1">
      <alignment horizontal="right" vertical="center" wrapText="1"/>
    </xf>
    <xf numFmtId="4" fontId="12" fillId="0" borderId="4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center"/>
    </xf>
    <xf numFmtId="0" fontId="7" fillId="3" borderId="1" xfId="0" applyFont="1" applyFill="1" applyBorder="1" applyAlignment="1">
      <alignment/>
    </xf>
    <xf numFmtId="0" fontId="7" fillId="3" borderId="1" xfId="0" applyFont="1" applyFill="1" applyBorder="1" applyAlignment="1">
      <alignment wrapText="1"/>
    </xf>
    <xf numFmtId="0" fontId="4" fillId="3" borderId="3" xfId="0" applyFont="1" applyFill="1" applyBorder="1" applyAlignment="1">
      <alignment horizontal="center"/>
    </xf>
    <xf numFmtId="0" fontId="4" fillId="3" borderId="1" xfId="0" applyFont="1" applyFill="1" applyBorder="1" applyAlignment="1">
      <alignment wrapText="1"/>
    </xf>
    <xf numFmtId="3" fontId="4" fillId="3" borderId="1" xfId="0" applyNumberFormat="1" applyFont="1" applyFill="1" applyBorder="1" applyAlignment="1">
      <alignment/>
    </xf>
    <xf numFmtId="4" fontId="4" fillId="3" borderId="1" xfId="0" applyNumberFormat="1" applyFont="1" applyFill="1" applyBorder="1" applyAlignment="1">
      <alignment/>
    </xf>
    <xf numFmtId="0" fontId="7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3" fontId="4" fillId="0" borderId="1" xfId="0" applyNumberFormat="1" applyFont="1" applyBorder="1" applyAlignment="1">
      <alignment/>
    </xf>
    <xf numFmtId="4" fontId="4" fillId="0" borderId="1" xfId="0" applyNumberFormat="1" applyFont="1" applyBorder="1" applyAlignment="1">
      <alignment/>
    </xf>
    <xf numFmtId="0" fontId="4" fillId="2" borderId="3" xfId="0" applyFont="1" applyFill="1" applyBorder="1" applyAlignment="1">
      <alignment horizontal="center"/>
    </xf>
    <xf numFmtId="0" fontId="7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4" fontId="10" fillId="5" borderId="4" xfId="0" applyNumberFormat="1" applyFont="1" applyFill="1" applyBorder="1" applyAlignment="1">
      <alignment horizontal="right" wrapText="1"/>
    </xf>
    <xf numFmtId="0" fontId="4" fillId="0" borderId="11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12" fillId="0" borderId="8" xfId="0" applyFont="1" applyBorder="1" applyAlignment="1">
      <alignment horizontal="right"/>
    </xf>
    <xf numFmtId="0" fontId="12" fillId="0" borderId="8" xfId="0" applyFont="1" applyBorder="1" applyAlignment="1">
      <alignment horizontal="left" wrapText="1"/>
    </xf>
    <xf numFmtId="3" fontId="12" fillId="0" borderId="8" xfId="0" applyNumberFormat="1" applyFont="1" applyBorder="1" applyAlignment="1">
      <alignment/>
    </xf>
    <xf numFmtId="4" fontId="12" fillId="0" borderId="8" xfId="0" applyNumberFormat="1" applyFont="1" applyBorder="1" applyAlignment="1">
      <alignment/>
    </xf>
    <xf numFmtId="3" fontId="10" fillId="3" borderId="12" xfId="0" applyNumberFormat="1" applyFont="1" applyFill="1" applyBorder="1" applyAlignment="1">
      <alignment horizontal="right"/>
    </xf>
    <xf numFmtId="4" fontId="10" fillId="3" borderId="12" xfId="0" applyNumberFormat="1" applyFont="1" applyFill="1" applyBorder="1" applyAlignment="1">
      <alignment horizontal="right"/>
    </xf>
    <xf numFmtId="4" fontId="10" fillId="3" borderId="21" xfId="0" applyNumberFormat="1" applyFont="1" applyFill="1" applyBorder="1" applyAlignment="1">
      <alignment horizontal="right"/>
    </xf>
    <xf numFmtId="4" fontId="10" fillId="4" borderId="1" xfId="0" applyNumberFormat="1" applyFont="1" applyFill="1" applyBorder="1" applyAlignment="1">
      <alignment horizontal="center"/>
    </xf>
    <xf numFmtId="0" fontId="3" fillId="0" borderId="0" xfId="0" applyFont="1" applyBorder="1" applyAlignment="1" applyProtection="1">
      <alignment vertical="center"/>
      <protection/>
    </xf>
    <xf numFmtId="0" fontId="11" fillId="8" borderId="1" xfId="0" applyFont="1" applyFill="1" applyBorder="1" applyAlignment="1">
      <alignment/>
    </xf>
    <xf numFmtId="0" fontId="4" fillId="8" borderId="1" xfId="0" applyFont="1" applyFill="1" applyBorder="1" applyAlignment="1">
      <alignment/>
    </xf>
    <xf numFmtId="3" fontId="4" fillId="8" borderId="1" xfId="0" applyNumberFormat="1" applyFont="1" applyFill="1" applyBorder="1" applyAlignment="1">
      <alignment/>
    </xf>
    <xf numFmtId="4" fontId="4" fillId="8" borderId="1" xfId="0" applyNumberFormat="1" applyFont="1" applyFill="1" applyBorder="1" applyAlignment="1">
      <alignment/>
    </xf>
    <xf numFmtId="10" fontId="4" fillId="8" borderId="1" xfId="0" applyNumberFormat="1" applyFont="1" applyFill="1" applyBorder="1" applyAlignment="1">
      <alignment/>
    </xf>
    <xf numFmtId="3" fontId="19" fillId="6" borderId="1" xfId="0" applyNumberFormat="1" applyFont="1" applyFill="1" applyBorder="1" applyAlignment="1">
      <alignment/>
    </xf>
    <xf numFmtId="4" fontId="19" fillId="6" borderId="1" xfId="0" applyNumberFormat="1" applyFont="1" applyFill="1" applyBorder="1" applyAlignment="1">
      <alignment/>
    </xf>
    <xf numFmtId="0" fontId="4" fillId="8" borderId="3" xfId="0" applyFont="1" applyFill="1" applyBorder="1" applyAlignment="1">
      <alignment horizontal="right"/>
    </xf>
    <xf numFmtId="10" fontId="4" fillId="8" borderId="4" xfId="0" applyNumberFormat="1" applyFont="1" applyFill="1" applyBorder="1" applyAlignment="1">
      <alignment/>
    </xf>
    <xf numFmtId="0" fontId="0" fillId="6" borderId="3" xfId="0" applyFill="1" applyBorder="1" applyAlignment="1">
      <alignment horizontal="right"/>
    </xf>
    <xf numFmtId="10" fontId="18" fillId="6" borderId="13" xfId="0" applyNumberFormat="1" applyFont="1" applyFill="1" applyBorder="1" applyAlignment="1">
      <alignment/>
    </xf>
    <xf numFmtId="10" fontId="18" fillId="6" borderId="14" xfId="0" applyNumberFormat="1" applyFont="1" applyFill="1" applyBorder="1" applyAlignment="1">
      <alignment/>
    </xf>
    <xf numFmtId="0" fontId="12" fillId="0" borderId="0" xfId="0" applyFont="1" applyBorder="1" applyAlignment="1">
      <alignment horizontal="center"/>
    </xf>
    <xf numFmtId="49" fontId="12" fillId="5" borderId="2" xfId="0" applyNumberFormat="1" applyFont="1" applyFill="1" applyBorder="1" applyAlignment="1">
      <alignment horizontal="center"/>
    </xf>
    <xf numFmtId="49" fontId="12" fillId="5" borderId="13" xfId="0" applyNumberFormat="1" applyFont="1" applyFill="1" applyBorder="1" applyAlignment="1">
      <alignment/>
    </xf>
    <xf numFmtId="0" fontId="4" fillId="5" borderId="13" xfId="0" applyFont="1" applyFill="1" applyBorder="1" applyAlignment="1">
      <alignment horizontal="center" wrapText="1"/>
    </xf>
    <xf numFmtId="3" fontId="10" fillId="5" borderId="13" xfId="0" applyNumberFormat="1" applyFont="1" applyFill="1" applyBorder="1" applyAlignment="1">
      <alignment/>
    </xf>
    <xf numFmtId="4" fontId="10" fillId="5" borderId="13" xfId="0" applyNumberFormat="1" applyFont="1" applyFill="1" applyBorder="1" applyAlignment="1">
      <alignment/>
    </xf>
    <xf numFmtId="10" fontId="10" fillId="5" borderId="13" xfId="0" applyNumberFormat="1" applyFont="1" applyFill="1" applyBorder="1" applyAlignment="1">
      <alignment/>
    </xf>
    <xf numFmtId="0" fontId="12" fillId="2" borderId="22" xfId="0" applyFont="1" applyFill="1" applyBorder="1" applyAlignment="1">
      <alignment/>
    </xf>
    <xf numFmtId="4" fontId="10" fillId="3" borderId="4" xfId="0" applyNumberFormat="1" applyFont="1" applyFill="1" applyBorder="1" applyAlignment="1">
      <alignment horizontal="right"/>
    </xf>
    <xf numFmtId="0" fontId="12" fillId="0" borderId="23" xfId="0" applyFont="1" applyBorder="1" applyAlignment="1">
      <alignment/>
    </xf>
    <xf numFmtId="0" fontId="4" fillId="3" borderId="3" xfId="0" applyFont="1" applyFill="1" applyBorder="1" applyAlignment="1">
      <alignment horizontal="right"/>
    </xf>
    <xf numFmtId="0" fontId="4" fillId="3" borderId="3" xfId="0" applyFont="1" applyFill="1" applyBorder="1" applyAlignment="1">
      <alignment horizontal="left"/>
    </xf>
    <xf numFmtId="0" fontId="20" fillId="6" borderId="3" xfId="0" applyFont="1" applyFill="1" applyBorder="1" applyAlignment="1">
      <alignment horizontal="right"/>
    </xf>
    <xf numFmtId="3" fontId="4" fillId="3" borderId="3" xfId="0" applyNumberFormat="1" applyFont="1" applyFill="1" applyBorder="1" applyAlignment="1">
      <alignment horizontal="right"/>
    </xf>
    <xf numFmtId="4" fontId="4" fillId="3" borderId="3" xfId="0" applyNumberFormat="1" applyFont="1" applyFill="1" applyBorder="1" applyAlignment="1">
      <alignment horizontal="right"/>
    </xf>
    <xf numFmtId="10" fontId="4" fillId="3" borderId="1" xfId="0" applyNumberFormat="1" applyFont="1" applyFill="1" applyBorder="1" applyAlignment="1">
      <alignment/>
    </xf>
    <xf numFmtId="10" fontId="4" fillId="3" borderId="4" xfId="0" applyNumberFormat="1" applyFont="1" applyFill="1" applyBorder="1" applyAlignment="1">
      <alignment/>
    </xf>
    <xf numFmtId="0" fontId="10" fillId="3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left" wrapText="1"/>
    </xf>
    <xf numFmtId="0" fontId="9" fillId="2" borderId="3" xfId="0" applyFont="1" applyFill="1" applyBorder="1" applyAlignment="1">
      <alignment horizontal="right"/>
    </xf>
    <xf numFmtId="49" fontId="9" fillId="2" borderId="1" xfId="0" applyNumberFormat="1" applyFont="1" applyFill="1" applyBorder="1" applyAlignment="1">
      <alignment horizontal="left" wrapText="1"/>
    </xf>
    <xf numFmtId="3" fontId="9" fillId="2" borderId="1" xfId="0" applyNumberFormat="1" applyFont="1" applyFill="1" applyBorder="1" applyAlignment="1">
      <alignment/>
    </xf>
    <xf numFmtId="4" fontId="9" fillId="2" borderId="1" xfId="0" applyNumberFormat="1" applyFont="1" applyFill="1" applyBorder="1" applyAlignment="1">
      <alignment/>
    </xf>
    <xf numFmtId="0" fontId="12" fillId="2" borderId="0" xfId="0" applyFont="1" applyFill="1" applyAlignment="1">
      <alignment horizontal="center"/>
    </xf>
    <xf numFmtId="0" fontId="12" fillId="2" borderId="1" xfId="0" applyFont="1" applyFill="1" applyBorder="1" applyAlignment="1">
      <alignment horizontal="right"/>
    </xf>
    <xf numFmtId="0" fontId="12" fillId="2" borderId="4" xfId="0" applyFont="1" applyFill="1" applyBorder="1" applyAlignment="1">
      <alignment horizontal="right"/>
    </xf>
    <xf numFmtId="49" fontId="7" fillId="3" borderId="3" xfId="0" applyNumberFormat="1" applyFont="1" applyFill="1" applyBorder="1" applyAlignment="1">
      <alignment/>
    </xf>
    <xf numFmtId="49" fontId="7" fillId="3" borderId="1" xfId="0" applyNumberFormat="1" applyFont="1" applyFill="1" applyBorder="1" applyAlignment="1">
      <alignment horizontal="left"/>
    </xf>
    <xf numFmtId="3" fontId="7" fillId="3" borderId="1" xfId="0" applyNumberFormat="1" applyFont="1" applyFill="1" applyBorder="1" applyAlignment="1">
      <alignment/>
    </xf>
    <xf numFmtId="10" fontId="7" fillId="3" borderId="1" xfId="0" applyNumberFormat="1" applyFont="1" applyFill="1" applyBorder="1" applyAlignment="1">
      <alignment/>
    </xf>
    <xf numFmtId="0" fontId="10" fillId="4" borderId="1" xfId="0" applyFont="1" applyFill="1" applyBorder="1" applyAlignment="1">
      <alignment/>
    </xf>
    <xf numFmtId="49" fontId="12" fillId="0" borderId="1" xfId="0" applyNumberFormat="1" applyFont="1" applyBorder="1" applyAlignment="1">
      <alignment horizontal="right" wrapText="1"/>
    </xf>
    <xf numFmtId="4" fontId="7" fillId="3" borderId="4" xfId="0" applyNumberFormat="1" applyFont="1" applyFill="1" applyBorder="1" applyAlignment="1">
      <alignment/>
    </xf>
    <xf numFmtId="4" fontId="10" fillId="5" borderId="14" xfId="0" applyNumberFormat="1" applyFont="1" applyFill="1" applyBorder="1" applyAlignment="1">
      <alignment/>
    </xf>
    <xf numFmtId="174" fontId="12" fillId="0" borderId="8" xfId="0" applyNumberFormat="1" applyFont="1" applyBorder="1" applyAlignment="1">
      <alignment horizontal="right"/>
    </xf>
    <xf numFmtId="0" fontId="12" fillId="2" borderId="3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4" fontId="12" fillId="0" borderId="1" xfId="0" applyNumberFormat="1" applyFont="1" applyBorder="1" applyAlignment="1">
      <alignment horizontal="center" wrapText="1"/>
    </xf>
    <xf numFmtId="4" fontId="12" fillId="0" borderId="4" xfId="0" applyNumberFormat="1" applyFont="1" applyBorder="1" applyAlignment="1">
      <alignment/>
    </xf>
    <xf numFmtId="4" fontId="12" fillId="0" borderId="15" xfId="0" applyNumberFormat="1" applyFont="1" applyBorder="1" applyAlignment="1">
      <alignment/>
    </xf>
    <xf numFmtId="3" fontId="12" fillId="0" borderId="1" xfId="0" applyNumberFormat="1" applyFont="1" applyBorder="1" applyAlignment="1">
      <alignment horizontal="center" wrapText="1"/>
    </xf>
    <xf numFmtId="3" fontId="12" fillId="0" borderId="1" xfId="0" applyNumberFormat="1" applyFont="1" applyBorder="1" applyAlignment="1">
      <alignment horizontal="right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4" fontId="10" fillId="0" borderId="19" xfId="0" applyNumberFormat="1" applyFont="1" applyBorder="1" applyAlignment="1">
      <alignment horizontal="center" vertical="center" wrapText="1"/>
    </xf>
    <xf numFmtId="4" fontId="12" fillId="0" borderId="19" xfId="0" applyNumberFormat="1" applyFont="1" applyBorder="1" applyAlignment="1">
      <alignment horizontal="right" vertical="center" wrapText="1"/>
    </xf>
    <xf numFmtId="4" fontId="7" fillId="4" borderId="19" xfId="0" applyNumberFormat="1" applyFont="1" applyFill="1" applyBorder="1" applyAlignment="1">
      <alignment/>
    </xf>
    <xf numFmtId="4" fontId="12" fillId="2" borderId="19" xfId="0" applyNumberFormat="1" applyFont="1" applyFill="1" applyBorder="1" applyAlignment="1">
      <alignment/>
    </xf>
    <xf numFmtId="4" fontId="12" fillId="0" borderId="19" xfId="0" applyNumberFormat="1" applyFont="1" applyBorder="1" applyAlignment="1">
      <alignment/>
    </xf>
    <xf numFmtId="3" fontId="7" fillId="4" borderId="1" xfId="0" applyNumberFormat="1" applyFont="1" applyFill="1" applyBorder="1" applyAlignment="1">
      <alignment horizontal="right" vertical="center" wrapText="1"/>
    </xf>
    <xf numFmtId="0" fontId="7" fillId="4" borderId="1" xfId="0" applyFont="1" applyFill="1" applyBorder="1" applyAlignment="1">
      <alignment horizontal="center" wrapText="1"/>
    </xf>
    <xf numFmtId="3" fontId="7" fillId="5" borderId="3" xfId="0" applyNumberFormat="1" applyFont="1" applyFill="1" applyBorder="1" applyAlignment="1">
      <alignment/>
    </xf>
    <xf numFmtId="3" fontId="7" fillId="5" borderId="1" xfId="0" applyNumberFormat="1" applyFont="1" applyFill="1" applyBorder="1" applyAlignment="1">
      <alignment/>
    </xf>
    <xf numFmtId="3" fontId="7" fillId="5" borderId="1" xfId="0" applyNumberFormat="1" applyFont="1" applyFill="1" applyBorder="1" applyAlignment="1">
      <alignment horizontal="left"/>
    </xf>
    <xf numFmtId="4" fontId="7" fillId="5" borderId="1" xfId="0" applyNumberFormat="1" applyFont="1" applyFill="1" applyBorder="1" applyAlignment="1">
      <alignment/>
    </xf>
    <xf numFmtId="0" fontId="7" fillId="5" borderId="1" xfId="0" applyNumberFormat="1" applyFont="1" applyFill="1" applyBorder="1" applyAlignment="1">
      <alignment horizontal="left"/>
    </xf>
    <xf numFmtId="0" fontId="18" fillId="5" borderId="1" xfId="0" applyFont="1" applyFill="1" applyBorder="1" applyAlignment="1">
      <alignment wrapText="1"/>
    </xf>
    <xf numFmtId="4" fontId="9" fillId="0" borderId="4" xfId="0" applyNumberFormat="1" applyFont="1" applyBorder="1" applyAlignment="1">
      <alignment horizontal="right"/>
    </xf>
    <xf numFmtId="3" fontId="7" fillId="5" borderId="8" xfId="0" applyNumberFormat="1" applyFont="1" applyFill="1" applyBorder="1" applyAlignment="1">
      <alignment/>
    </xf>
    <xf numFmtId="4" fontId="7" fillId="5" borderId="8" xfId="0" applyNumberFormat="1" applyFont="1" applyFill="1" applyBorder="1" applyAlignment="1">
      <alignment/>
    </xf>
    <xf numFmtId="0" fontId="7" fillId="5" borderId="8" xfId="0" applyNumberFormat="1" applyFont="1" applyFill="1" applyBorder="1" applyAlignment="1">
      <alignment/>
    </xf>
    <xf numFmtId="0" fontId="7" fillId="5" borderId="8" xfId="0" applyNumberFormat="1" applyFont="1" applyFill="1" applyBorder="1" applyAlignment="1">
      <alignment horizontal="left"/>
    </xf>
    <xf numFmtId="0" fontId="7" fillId="5" borderId="1" xfId="0" applyNumberFormat="1" applyFont="1" applyFill="1" applyBorder="1" applyAlignment="1">
      <alignment horizontal="left"/>
    </xf>
    <xf numFmtId="0" fontId="7" fillId="2" borderId="1" xfId="0" applyNumberFormat="1" applyFont="1" applyFill="1" applyBorder="1" applyAlignment="1">
      <alignment horizontal="left"/>
    </xf>
    <xf numFmtId="0" fontId="7" fillId="0" borderId="1" xfId="0" applyNumberFormat="1" applyFont="1" applyBorder="1" applyAlignment="1">
      <alignment horizontal="left"/>
    </xf>
    <xf numFmtId="49" fontId="12" fillId="0" borderId="8" xfId="0" applyNumberFormat="1" applyFont="1" applyBorder="1" applyAlignment="1">
      <alignment horizontal="left"/>
    </xf>
    <xf numFmtId="0" fontId="12" fillId="0" borderId="8" xfId="0" applyFont="1" applyBorder="1" applyAlignment="1">
      <alignment wrapText="1"/>
    </xf>
    <xf numFmtId="4" fontId="7" fillId="3" borderId="21" xfId="0" applyNumberFormat="1" applyFont="1" applyFill="1" applyBorder="1" applyAlignment="1">
      <alignment horizontal="right"/>
    </xf>
    <xf numFmtId="4" fontId="9" fillId="0" borderId="4" xfId="0" applyNumberFormat="1" applyFont="1" applyBorder="1" applyAlignment="1">
      <alignment horizontal="right" wrapText="1"/>
    </xf>
    <xf numFmtId="4" fontId="7" fillId="5" borderId="4" xfId="0" applyNumberFormat="1" applyFont="1" applyFill="1" applyBorder="1" applyAlignment="1">
      <alignment/>
    </xf>
    <xf numFmtId="3" fontId="7" fillId="5" borderId="11" xfId="0" applyNumberFormat="1" applyFont="1" applyFill="1" applyBorder="1" applyAlignment="1">
      <alignment/>
    </xf>
    <xf numFmtId="4" fontId="7" fillId="5" borderId="15" xfId="0" applyNumberFormat="1" applyFont="1" applyFill="1" applyBorder="1" applyAlignment="1">
      <alignment/>
    </xf>
    <xf numFmtId="0" fontId="12" fillId="0" borderId="22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" fontId="12" fillId="0" borderId="9" xfId="0" applyNumberFormat="1" applyFont="1" applyBorder="1" applyAlignment="1">
      <alignment horizontal="left"/>
    </xf>
    <xf numFmtId="3" fontId="12" fillId="0" borderId="8" xfId="0" applyNumberFormat="1" applyFont="1" applyBorder="1" applyAlignment="1">
      <alignment horizontal="left"/>
    </xf>
    <xf numFmtId="3" fontId="12" fillId="0" borderId="8" xfId="0" applyNumberFormat="1" applyFont="1" applyBorder="1" applyAlignment="1">
      <alignment horizontal="right"/>
    </xf>
    <xf numFmtId="4" fontId="12" fillId="0" borderId="8" xfId="0" applyNumberFormat="1" applyFont="1" applyBorder="1" applyAlignment="1">
      <alignment horizontal="right"/>
    </xf>
    <xf numFmtId="4" fontId="12" fillId="0" borderId="15" xfId="0" applyNumberFormat="1" applyFont="1" applyBorder="1" applyAlignment="1">
      <alignment horizontal="right"/>
    </xf>
    <xf numFmtId="4" fontId="12" fillId="0" borderId="0" xfId="0" applyNumberFormat="1" applyFont="1" applyBorder="1" applyAlignment="1">
      <alignment horizontal="right"/>
    </xf>
    <xf numFmtId="3" fontId="10" fillId="6" borderId="8" xfId="0" applyNumberFormat="1" applyFont="1" applyFill="1" applyBorder="1" applyAlignment="1">
      <alignment horizontal="left"/>
    </xf>
    <xf numFmtId="3" fontId="10" fillId="6" borderId="8" xfId="0" applyNumberFormat="1" applyFont="1" applyFill="1" applyBorder="1" applyAlignment="1">
      <alignment horizontal="right"/>
    </xf>
    <xf numFmtId="4" fontId="10" fillId="6" borderId="8" xfId="0" applyNumberFormat="1" applyFont="1" applyFill="1" applyBorder="1" applyAlignment="1">
      <alignment horizontal="right"/>
    </xf>
    <xf numFmtId="0" fontId="4" fillId="6" borderId="27" xfId="0" applyFont="1" applyFill="1" applyBorder="1" applyAlignment="1">
      <alignment horizontal="center" vertical="center"/>
    </xf>
    <xf numFmtId="3" fontId="10" fillId="6" borderId="12" xfId="0" applyNumberFormat="1" applyFont="1" applyFill="1" applyBorder="1" applyAlignment="1">
      <alignment horizontal="center" vertical="center"/>
    </xf>
    <xf numFmtId="3" fontId="10" fillId="6" borderId="12" xfId="0" applyNumberFormat="1" applyFont="1" applyFill="1" applyBorder="1" applyAlignment="1">
      <alignment horizontal="right"/>
    </xf>
    <xf numFmtId="4" fontId="10" fillId="6" borderId="12" xfId="0" applyNumberFormat="1" applyFont="1" applyFill="1" applyBorder="1" applyAlignment="1">
      <alignment horizontal="right"/>
    </xf>
    <xf numFmtId="4" fontId="10" fillId="6" borderId="21" xfId="0" applyNumberFormat="1" applyFont="1" applyFill="1" applyBorder="1" applyAlignment="1">
      <alignment horizontal="right"/>
    </xf>
    <xf numFmtId="0" fontId="9" fillId="0" borderId="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2" fillId="0" borderId="15" xfId="0" applyFont="1" applyBorder="1" applyAlignment="1">
      <alignment vertical="center" wrapText="1"/>
    </xf>
    <xf numFmtId="174" fontId="12" fillId="0" borderId="16" xfId="0" applyNumberFormat="1" applyFont="1" applyBorder="1" applyAlignment="1">
      <alignment horizontal="right"/>
    </xf>
    <xf numFmtId="174" fontId="12" fillId="0" borderId="9" xfId="0" applyNumberFormat="1" applyFont="1" applyBorder="1" applyAlignment="1">
      <alignment horizontal="right"/>
    </xf>
    <xf numFmtId="174" fontId="21" fillId="0" borderId="16" xfId="0" applyNumberFormat="1" applyFont="1" applyBorder="1" applyAlignment="1">
      <alignment horizontal="right" vertical="center"/>
    </xf>
    <xf numFmtId="174" fontId="12" fillId="0" borderId="9" xfId="0" applyNumberFormat="1" applyFont="1" applyBorder="1" applyAlignment="1">
      <alignment horizontal="right" vertical="center"/>
    </xf>
    <xf numFmtId="174" fontId="21" fillId="0" borderId="9" xfId="0" applyNumberFormat="1" applyFont="1" applyBorder="1" applyAlignment="1">
      <alignment horizontal="right" vertical="center"/>
    </xf>
    <xf numFmtId="174" fontId="21" fillId="0" borderId="8" xfId="0" applyNumberFormat="1" applyFont="1" applyBorder="1" applyAlignment="1">
      <alignment horizontal="right" vertical="center"/>
    </xf>
    <xf numFmtId="0" fontId="4" fillId="4" borderId="3" xfId="0" applyFont="1" applyFill="1" applyBorder="1" applyAlignment="1">
      <alignment wrapText="1"/>
    </xf>
    <xf numFmtId="3" fontId="4" fillId="4" borderId="1" xfId="0" applyNumberFormat="1" applyFont="1" applyFill="1" applyBorder="1" applyAlignment="1">
      <alignment/>
    </xf>
    <xf numFmtId="4" fontId="4" fillId="4" borderId="1" xfId="0" applyNumberFormat="1" applyFont="1" applyFill="1" applyBorder="1" applyAlignment="1">
      <alignment/>
    </xf>
    <xf numFmtId="10" fontId="4" fillId="4" borderId="4" xfId="19" applyNumberFormat="1" applyFont="1" applyFill="1" applyBorder="1" applyAlignment="1">
      <alignment horizontal="right"/>
    </xf>
    <xf numFmtId="4" fontId="18" fillId="6" borderId="4" xfId="0" applyNumberFormat="1" applyFont="1" applyFill="1" applyBorder="1" applyAlignment="1">
      <alignment/>
    </xf>
    <xf numFmtId="3" fontId="7" fillId="5" borderId="1" xfId="0" applyNumberFormat="1" applyFont="1" applyFill="1" applyBorder="1" applyAlignment="1">
      <alignment horizontal="left" wrapText="1"/>
    </xf>
    <xf numFmtId="3" fontId="18" fillId="5" borderId="1" xfId="0" applyNumberFormat="1" applyFont="1" applyFill="1" applyBorder="1" applyAlignment="1">
      <alignment wrapText="1"/>
    </xf>
    <xf numFmtId="3" fontId="18" fillId="5" borderId="1" xfId="0" applyNumberFormat="1" applyFont="1" applyFill="1" applyBorder="1" applyAlignment="1">
      <alignment/>
    </xf>
    <xf numFmtId="3" fontId="7" fillId="5" borderId="1" xfId="0" applyNumberFormat="1" applyFont="1" applyFill="1" applyBorder="1" applyAlignment="1">
      <alignment horizontal="left"/>
    </xf>
    <xf numFmtId="4" fontId="12" fillId="2" borderId="1" xfId="0" applyNumberFormat="1" applyFont="1" applyFill="1" applyBorder="1" applyAlignment="1">
      <alignment wrapText="1"/>
    </xf>
    <xf numFmtId="3" fontId="12" fillId="2" borderId="4" xfId="0" applyNumberFormat="1" applyFont="1" applyFill="1" applyBorder="1" applyAlignment="1">
      <alignment/>
    </xf>
    <xf numFmtId="3" fontId="12" fillId="0" borderId="4" xfId="0" applyNumberFormat="1" applyFont="1" applyBorder="1" applyAlignment="1">
      <alignment/>
    </xf>
    <xf numFmtId="0" fontId="12" fillId="0" borderId="1" xfId="0" applyNumberFormat="1" applyFont="1" applyBorder="1" applyAlignment="1">
      <alignment horizontal="left"/>
    </xf>
    <xf numFmtId="0" fontId="12" fillId="0" borderId="1" xfId="0" applyNumberFormat="1" applyFont="1" applyBorder="1" applyAlignment="1">
      <alignment horizontal="left" wrapText="1"/>
    </xf>
    <xf numFmtId="3" fontId="12" fillId="0" borderId="1" xfId="0" applyNumberFormat="1" applyFont="1" applyBorder="1" applyAlignment="1">
      <alignment horizontal="left" wrapText="1"/>
    </xf>
    <xf numFmtId="0" fontId="12" fillId="2" borderId="1" xfId="0" applyNumberFormat="1" applyFont="1" applyFill="1" applyBorder="1" applyAlignment="1">
      <alignment horizontal="left"/>
    </xf>
    <xf numFmtId="3" fontId="10" fillId="2" borderId="4" xfId="0" applyNumberFormat="1" applyFont="1" applyFill="1" applyBorder="1" applyAlignment="1">
      <alignment horizontal="right"/>
    </xf>
    <xf numFmtId="3" fontId="12" fillId="0" borderId="4" xfId="0" applyNumberFormat="1" applyFont="1" applyBorder="1" applyAlignment="1">
      <alignment horizontal="right" wrapText="1"/>
    </xf>
    <xf numFmtId="0" fontId="4" fillId="2" borderId="23" xfId="0" applyFont="1" applyFill="1" applyBorder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vertical="center" wrapText="1"/>
    </xf>
    <xf numFmtId="0" fontId="10" fillId="4" borderId="6" xfId="0" applyFont="1" applyFill="1" applyBorder="1" applyAlignment="1">
      <alignment vertical="center"/>
    </xf>
    <xf numFmtId="41" fontId="12" fillId="0" borderId="8" xfId="0" applyNumberFormat="1" applyFont="1" applyBorder="1" applyAlignment="1">
      <alignment horizontal="center" vertical="center" wrapText="1"/>
    </xf>
    <xf numFmtId="41" fontId="12" fillId="0" borderId="16" xfId="0" applyNumberFormat="1" applyFont="1" applyBorder="1" applyAlignment="1">
      <alignment horizontal="center" vertical="center" wrapText="1"/>
    </xf>
    <xf numFmtId="41" fontId="12" fillId="0" borderId="9" xfId="0" applyNumberFormat="1" applyFont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174" fontId="12" fillId="0" borderId="15" xfId="0" applyNumberFormat="1" applyFont="1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4" fontId="12" fillId="0" borderId="8" xfId="0" applyNumberFormat="1" applyFont="1" applyBorder="1" applyAlignment="1">
      <alignment horizontal="center" vertical="center"/>
    </xf>
    <xf numFmtId="174" fontId="12" fillId="0" borderId="16" xfId="0" applyNumberFormat="1" applyFont="1" applyBorder="1" applyAlignment="1">
      <alignment horizontal="center" vertical="center"/>
    </xf>
    <xf numFmtId="174" fontId="12" fillId="0" borderId="9" xfId="0" applyNumberFormat="1" applyFont="1" applyBorder="1" applyAlignment="1">
      <alignment horizontal="center" vertical="center"/>
    </xf>
    <xf numFmtId="174" fontId="12" fillId="0" borderId="8" xfId="0" applyNumberFormat="1" applyFont="1" applyBorder="1" applyAlignment="1">
      <alignment vertical="center"/>
    </xf>
    <xf numFmtId="174" fontId="12" fillId="0" borderId="16" xfId="0" applyNumberFormat="1" applyFont="1" applyBorder="1" applyAlignment="1">
      <alignment vertical="center"/>
    </xf>
    <xf numFmtId="174" fontId="12" fillId="0" borderId="9" xfId="0" applyNumberFormat="1" applyFont="1" applyBorder="1" applyAlignment="1">
      <alignment vertical="center"/>
    </xf>
    <xf numFmtId="10" fontId="12" fillId="0" borderId="28" xfId="0" applyNumberFormat="1" applyFont="1" applyBorder="1" applyAlignment="1">
      <alignment horizontal="right" vertical="center"/>
    </xf>
    <xf numFmtId="10" fontId="12" fillId="0" borderId="10" xfId="0" applyNumberFormat="1" applyFont="1" applyBorder="1" applyAlignment="1">
      <alignment horizontal="right" vertical="center"/>
    </xf>
    <xf numFmtId="10" fontId="12" fillId="0" borderId="15" xfId="0" applyNumberFormat="1" applyFont="1" applyBorder="1" applyAlignment="1">
      <alignment horizontal="right" vertical="center"/>
    </xf>
    <xf numFmtId="0" fontId="10" fillId="4" borderId="8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0" fillId="4" borderId="19" xfId="0" applyFont="1" applyFill="1" applyBorder="1" applyAlignment="1">
      <alignment horizontal="center"/>
    </xf>
    <xf numFmtId="0" fontId="10" fillId="4" borderId="24" xfId="0" applyFont="1" applyFill="1" applyBorder="1" applyAlignment="1">
      <alignment horizontal="center"/>
    </xf>
    <xf numFmtId="0" fontId="10" fillId="4" borderId="17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4" fontId="10" fillId="4" borderId="19" xfId="0" applyNumberFormat="1" applyFont="1" applyFill="1" applyBorder="1" applyAlignment="1">
      <alignment horizontal="right"/>
    </xf>
    <xf numFmtId="4" fontId="10" fillId="4" borderId="17" xfId="0" applyNumberFormat="1" applyFont="1" applyFill="1" applyBorder="1" applyAlignment="1">
      <alignment horizontal="right"/>
    </xf>
    <xf numFmtId="0" fontId="12" fillId="0" borderId="0" xfId="0" applyFont="1" applyAlignment="1">
      <alignment wrapText="1"/>
    </xf>
    <xf numFmtId="0" fontId="12" fillId="0" borderId="29" xfId="0" applyFont="1" applyBorder="1" applyAlignment="1">
      <alignment horizontal="left"/>
    </xf>
    <xf numFmtId="0" fontId="0" fillId="0" borderId="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5" fillId="0" borderId="9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center"/>
    </xf>
    <xf numFmtId="0" fontId="15" fillId="0" borderId="0" xfId="0" applyFont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10" fillId="8" borderId="6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7" fillId="8" borderId="3" xfId="0" applyFont="1" applyFill="1" applyBorder="1" applyAlignment="1">
      <alignment horizontal="center" vertical="center" wrapText="1"/>
    </xf>
    <xf numFmtId="0" fontId="15" fillId="8" borderId="6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10" fillId="8" borderId="6" xfId="0" applyFont="1" applyFill="1" applyBorder="1" applyAlignment="1">
      <alignment horizontal="center" vertical="center" wrapText="1"/>
    </xf>
    <xf numFmtId="0" fontId="10" fillId="8" borderId="7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wrapText="1"/>
    </xf>
    <xf numFmtId="0" fontId="15" fillId="8" borderId="4" xfId="0" applyFont="1" applyFill="1" applyBorder="1" applyAlignment="1">
      <alignment horizontal="center" wrapText="1"/>
    </xf>
    <xf numFmtId="0" fontId="10" fillId="8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174" fontId="12" fillId="0" borderId="1" xfId="0" applyNumberFormat="1" applyFont="1" applyBorder="1" applyAlignment="1">
      <alignment vertical="center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left" wrapText="1"/>
    </xf>
    <xf numFmtId="3" fontId="4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10" fontId="4" fillId="0" borderId="4" xfId="19" applyNumberFormat="1" applyFont="1" applyBorder="1" applyAlignment="1">
      <alignment horizontal="right" wrapText="1"/>
    </xf>
    <xf numFmtId="0" fontId="12" fillId="0" borderId="0" xfId="0" applyFont="1" applyAlignment="1">
      <alignment horizontal="center" vertical="center" wrapText="1"/>
    </xf>
    <xf numFmtId="49" fontId="12" fillId="0" borderId="1" xfId="0" applyNumberFormat="1" applyFont="1" applyBorder="1" applyAlignment="1">
      <alignment horizontal="left"/>
    </xf>
    <xf numFmtId="0" fontId="7" fillId="7" borderId="7" xfId="0" applyFont="1" applyFill="1" applyBorder="1" applyAlignment="1" applyProtection="1">
      <alignment horizontal="center" vertical="center" wrapText="1"/>
      <protection/>
    </xf>
    <xf numFmtId="0" fontId="7" fillId="7" borderId="4" xfId="0" applyFont="1" applyFill="1" applyBorder="1" applyAlignment="1" applyProtection="1">
      <alignment horizontal="center" vertical="center" wrapText="1"/>
      <protection/>
    </xf>
    <xf numFmtId="0" fontId="7" fillId="7" borderId="6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7" fillId="7" borderId="5" xfId="0" applyFont="1" applyFill="1" applyBorder="1" applyAlignment="1" applyProtection="1">
      <alignment horizontal="center" vertical="center"/>
      <protection/>
    </xf>
    <xf numFmtId="0" fontId="7" fillId="7" borderId="3" xfId="0" applyFont="1" applyFill="1" applyBorder="1" applyAlignment="1" applyProtection="1">
      <alignment horizontal="center" vertical="center"/>
      <protection/>
    </xf>
    <xf numFmtId="0" fontId="7" fillId="7" borderId="1" xfId="0" applyFont="1" applyFill="1" applyBorder="1" applyAlignment="1" applyProtection="1">
      <alignment horizontal="center" vertical="center" wrapText="1"/>
      <protection/>
    </xf>
    <xf numFmtId="49" fontId="12" fillId="0" borderId="1" xfId="0" applyNumberFormat="1" applyFont="1" applyBorder="1" applyAlignment="1">
      <alignment/>
    </xf>
    <xf numFmtId="0" fontId="18" fillId="6" borderId="1" xfId="0" applyFont="1" applyFill="1" applyBorder="1" applyAlignment="1">
      <alignment/>
    </xf>
    <xf numFmtId="49" fontId="18" fillId="6" borderId="13" xfId="0" applyNumberFormat="1" applyFont="1" applyFill="1" applyBorder="1" applyAlignment="1">
      <alignment horizontal="left"/>
    </xf>
    <xf numFmtId="49" fontId="10" fillId="6" borderId="1" xfId="0" applyNumberFormat="1" applyFont="1" applyFill="1" applyBorder="1" applyAlignment="1">
      <alignment horizontal="left"/>
    </xf>
    <xf numFmtId="49" fontId="12" fillId="0" borderId="1" xfId="0" applyNumberFormat="1" applyFont="1" applyBorder="1" applyAlignment="1">
      <alignment horizontal="left" wrapText="1"/>
    </xf>
    <xf numFmtId="49" fontId="19" fillId="6" borderId="1" xfId="0" applyNumberFormat="1" applyFont="1" applyFill="1" applyBorder="1" applyAlignment="1">
      <alignment horizontal="left"/>
    </xf>
    <xf numFmtId="0" fontId="14" fillId="8" borderId="1" xfId="0" applyFont="1" applyFill="1" applyBorder="1" applyAlignment="1">
      <alignment horizontal="center" vertical="center" wrapText="1"/>
    </xf>
    <xf numFmtId="0" fontId="14" fillId="8" borderId="6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0" xfId="0" applyFont="1" applyAlignment="1">
      <alignment horizontal="right" wrapText="1"/>
    </xf>
    <xf numFmtId="0" fontId="4" fillId="0" borderId="30" xfId="0" applyFont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0" fillId="5" borderId="31" xfId="0" applyFont="1" applyFill="1" applyBorder="1" applyAlignment="1">
      <alignment horizontal="center"/>
    </xf>
    <xf numFmtId="0" fontId="10" fillId="5" borderId="32" xfId="0" applyFont="1" applyFill="1" applyBorder="1" applyAlignment="1">
      <alignment horizontal="center"/>
    </xf>
    <xf numFmtId="0" fontId="10" fillId="5" borderId="33" xfId="0" applyFont="1" applyFill="1" applyBorder="1" applyAlignment="1">
      <alignment horizontal="center"/>
    </xf>
    <xf numFmtId="0" fontId="12" fillId="0" borderId="0" xfId="0" applyFont="1" applyAlignment="1">
      <alignment horizontal="left" wrapText="1"/>
    </xf>
    <xf numFmtId="0" fontId="10" fillId="5" borderId="6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/>
    </xf>
    <xf numFmtId="0" fontId="10" fillId="5" borderId="6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/>
    </xf>
    <xf numFmtId="0" fontId="10" fillId="5" borderId="19" xfId="0" applyFont="1" applyFill="1" applyBorder="1" applyAlignment="1">
      <alignment horizontal="center"/>
    </xf>
    <xf numFmtId="0" fontId="10" fillId="5" borderId="24" xfId="0" applyFont="1" applyFill="1" applyBorder="1" applyAlignment="1">
      <alignment horizontal="center"/>
    </xf>
    <xf numFmtId="0" fontId="10" fillId="5" borderId="17" xfId="0" applyFont="1" applyFill="1" applyBorder="1" applyAlignment="1">
      <alignment horizontal="center"/>
    </xf>
    <xf numFmtId="0" fontId="10" fillId="5" borderId="34" xfId="0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0" fontId="10" fillId="5" borderId="35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  <xf numFmtId="0" fontId="10" fillId="5" borderId="23" xfId="0" applyFont="1" applyFill="1" applyBorder="1" applyAlignment="1">
      <alignment horizontal="center" vertical="center" wrapText="1"/>
    </xf>
    <xf numFmtId="0" fontId="10" fillId="5" borderId="36" xfId="0" applyFont="1" applyFill="1" applyBorder="1" applyAlignment="1">
      <alignment horizontal="center" vertical="center" wrapText="1"/>
    </xf>
    <xf numFmtId="0" fontId="10" fillId="5" borderId="28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26" xfId="0" applyFont="1" applyFill="1" applyBorder="1" applyAlignment="1">
      <alignment horizontal="center" vertical="center" wrapText="1"/>
    </xf>
    <xf numFmtId="0" fontId="4" fillId="4" borderId="37" xfId="0" applyFont="1" applyFill="1" applyBorder="1" applyAlignment="1">
      <alignment horizontal="center" vertical="center" wrapText="1"/>
    </xf>
    <xf numFmtId="0" fontId="4" fillId="4" borderId="38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0" fillId="0" borderId="9" xfId="0" applyBorder="1" applyAlignment="1">
      <alignment/>
    </xf>
    <xf numFmtId="0" fontId="17" fillId="0" borderId="0" xfId="0" applyFont="1" applyAlignment="1">
      <alignment horizontal="center"/>
    </xf>
    <xf numFmtId="3" fontId="12" fillId="0" borderId="19" xfId="0" applyNumberFormat="1" applyFont="1" applyBorder="1" applyAlignment="1">
      <alignment horizontal="left"/>
    </xf>
    <xf numFmtId="3" fontId="12" fillId="0" borderId="24" xfId="0" applyNumberFormat="1" applyFont="1" applyBorder="1" applyAlignment="1">
      <alignment horizontal="left"/>
    </xf>
    <xf numFmtId="3" fontId="12" fillId="0" borderId="25" xfId="0" applyNumberFormat="1" applyFont="1" applyBorder="1" applyAlignment="1">
      <alignment horizontal="left"/>
    </xf>
    <xf numFmtId="3" fontId="12" fillId="5" borderId="19" xfId="0" applyNumberFormat="1" applyFont="1" applyFill="1" applyBorder="1" applyAlignment="1">
      <alignment horizontal="left"/>
    </xf>
    <xf numFmtId="3" fontId="12" fillId="5" borderId="24" xfId="0" applyNumberFormat="1" applyFont="1" applyFill="1" applyBorder="1" applyAlignment="1">
      <alignment horizontal="left"/>
    </xf>
    <xf numFmtId="3" fontId="12" fillId="5" borderId="25" xfId="0" applyNumberFormat="1" applyFont="1" applyFill="1" applyBorder="1" applyAlignment="1">
      <alignment horizontal="left"/>
    </xf>
    <xf numFmtId="3" fontId="12" fillId="5" borderId="1" xfId="0" applyNumberFormat="1" applyFont="1" applyFill="1" applyBorder="1" applyAlignment="1">
      <alignment horizontal="left"/>
    </xf>
    <xf numFmtId="3" fontId="12" fillId="2" borderId="19" xfId="0" applyNumberFormat="1" applyFont="1" applyFill="1" applyBorder="1" applyAlignment="1">
      <alignment horizontal="left"/>
    </xf>
    <xf numFmtId="3" fontId="12" fillId="2" borderId="24" xfId="0" applyNumberFormat="1" applyFont="1" applyFill="1" applyBorder="1" applyAlignment="1">
      <alignment horizontal="left"/>
    </xf>
    <xf numFmtId="3" fontId="12" fillId="2" borderId="17" xfId="0" applyNumberFormat="1" applyFont="1" applyFill="1" applyBorder="1" applyAlignment="1">
      <alignment horizontal="left"/>
    </xf>
    <xf numFmtId="3" fontId="12" fillId="0" borderId="17" xfId="0" applyNumberFormat="1" applyFont="1" applyBorder="1" applyAlignment="1">
      <alignment horizontal="left"/>
    </xf>
    <xf numFmtId="3" fontId="12" fillId="2" borderId="25" xfId="0" applyNumberFormat="1" applyFont="1" applyFill="1" applyBorder="1" applyAlignment="1">
      <alignment horizontal="left"/>
    </xf>
    <xf numFmtId="3" fontId="12" fillId="5" borderId="4" xfId="0" applyNumberFormat="1" applyFont="1" applyFill="1" applyBorder="1" applyAlignment="1">
      <alignment horizontal="left"/>
    </xf>
    <xf numFmtId="0" fontId="12" fillId="0" borderId="1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left"/>
    </xf>
    <xf numFmtId="3" fontId="12" fillId="0" borderId="4" xfId="0" applyNumberFormat="1" applyFont="1" applyBorder="1" applyAlignment="1">
      <alignment horizontal="left"/>
    </xf>
    <xf numFmtId="0" fontId="10" fillId="4" borderId="34" xfId="0" applyFont="1" applyFill="1" applyBorder="1" applyAlignment="1">
      <alignment horizontal="center" vertical="center" wrapText="1"/>
    </xf>
    <xf numFmtId="0" fontId="10" fillId="4" borderId="26" xfId="0" applyFont="1" applyFill="1" applyBorder="1" applyAlignment="1">
      <alignment horizontal="center"/>
    </xf>
    <xf numFmtId="0" fontId="10" fillId="4" borderId="37" xfId="0" applyFont="1" applyFill="1" applyBorder="1" applyAlignment="1">
      <alignment horizontal="center"/>
    </xf>
    <xf numFmtId="0" fontId="10" fillId="4" borderId="38" xfId="0" applyFont="1" applyFill="1" applyBorder="1" applyAlignment="1">
      <alignment horizontal="center"/>
    </xf>
    <xf numFmtId="0" fontId="10" fillId="4" borderId="25" xfId="0" applyFont="1" applyFill="1" applyBorder="1" applyAlignment="1">
      <alignment horizontal="center"/>
    </xf>
    <xf numFmtId="0" fontId="10" fillId="4" borderId="24" xfId="0" applyFont="1" applyFill="1" applyBorder="1" applyAlignment="1">
      <alignment horizontal="center" vertical="center" wrapText="1"/>
    </xf>
    <xf numFmtId="0" fontId="10" fillId="4" borderId="25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wrapText="1"/>
    </xf>
    <xf numFmtId="0" fontId="10" fillId="4" borderId="24" xfId="0" applyFont="1" applyFill="1" applyBorder="1" applyAlignment="1">
      <alignment horizontal="center" wrapText="1"/>
    </xf>
    <xf numFmtId="0" fontId="10" fillId="4" borderId="17" xfId="0" applyFont="1" applyFill="1" applyBorder="1" applyAlignment="1">
      <alignment horizontal="center" wrapText="1"/>
    </xf>
    <xf numFmtId="3" fontId="12" fillId="2" borderId="19" xfId="0" applyNumberFormat="1" applyFont="1" applyFill="1" applyBorder="1" applyAlignment="1">
      <alignment horizontal="left"/>
    </xf>
    <xf numFmtId="3" fontId="12" fillId="2" borderId="24" xfId="0" applyNumberFormat="1" applyFont="1" applyFill="1" applyBorder="1" applyAlignment="1">
      <alignment horizontal="left"/>
    </xf>
    <xf numFmtId="3" fontId="12" fillId="2" borderId="25" xfId="0" applyNumberFormat="1" applyFont="1" applyFill="1" applyBorder="1" applyAlignment="1">
      <alignment horizontal="left"/>
    </xf>
    <xf numFmtId="0" fontId="12" fillId="0" borderId="0" xfId="0" applyFont="1" applyAlignment="1">
      <alignment horizontal="center" wrapText="1"/>
    </xf>
    <xf numFmtId="0" fontId="10" fillId="4" borderId="39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4" borderId="35" xfId="0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horizontal="center" vertical="center"/>
    </xf>
    <xf numFmtId="0" fontId="10" fillId="4" borderId="23" xfId="0" applyFont="1" applyFill="1" applyBorder="1" applyAlignment="1">
      <alignment horizontal="center" vertical="center"/>
    </xf>
    <xf numFmtId="3" fontId="12" fillId="0" borderId="19" xfId="0" applyNumberFormat="1" applyFont="1" applyBorder="1" applyAlignment="1">
      <alignment horizontal="left" wrapText="1"/>
    </xf>
    <xf numFmtId="3" fontId="12" fillId="0" borderId="24" xfId="0" applyNumberFormat="1" applyFont="1" applyBorder="1" applyAlignment="1">
      <alignment horizontal="left" wrapText="1"/>
    </xf>
    <xf numFmtId="3" fontId="12" fillId="0" borderId="25" xfId="0" applyNumberFormat="1" applyFont="1" applyBorder="1" applyAlignment="1">
      <alignment horizontal="left" wrapText="1"/>
    </xf>
    <xf numFmtId="0" fontId="0" fillId="0" borderId="22" xfId="0" applyBorder="1" applyAlignment="1">
      <alignment/>
    </xf>
    <xf numFmtId="3" fontId="12" fillId="5" borderId="19" xfId="0" applyNumberFormat="1" applyFont="1" applyFill="1" applyBorder="1" applyAlignment="1">
      <alignment horizontal="left" wrapText="1"/>
    </xf>
    <xf numFmtId="3" fontId="12" fillId="5" borderId="24" xfId="0" applyNumberFormat="1" applyFont="1" applyFill="1" applyBorder="1" applyAlignment="1">
      <alignment horizontal="left" wrapText="1"/>
    </xf>
    <xf numFmtId="3" fontId="12" fillId="5" borderId="25" xfId="0" applyNumberFormat="1" applyFont="1" applyFill="1" applyBorder="1" applyAlignment="1">
      <alignment horizontal="left" wrapText="1"/>
    </xf>
    <xf numFmtId="0" fontId="12" fillId="2" borderId="0" xfId="0" applyFont="1" applyFill="1" applyBorder="1" applyAlignment="1">
      <alignment horizontal="center"/>
    </xf>
    <xf numFmtId="0" fontId="10" fillId="6" borderId="6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left"/>
    </xf>
    <xf numFmtId="0" fontId="10" fillId="6" borderId="6" xfId="0" applyFont="1" applyFill="1" applyBorder="1" applyAlignment="1">
      <alignment horizontal="center" wrapText="1"/>
    </xf>
    <xf numFmtId="0" fontId="10" fillId="6" borderId="1" xfId="0" applyFont="1" applyFill="1" applyBorder="1" applyAlignment="1">
      <alignment horizontal="center" wrapText="1"/>
    </xf>
    <xf numFmtId="0" fontId="12" fillId="0" borderId="0" xfId="0" applyFont="1" applyAlignment="1">
      <alignment horizontal="right" wrapText="1"/>
    </xf>
    <xf numFmtId="0" fontId="7" fillId="0" borderId="0" xfId="0" applyFont="1" applyAlignment="1">
      <alignment horizontal="center" wrapText="1"/>
    </xf>
    <xf numFmtId="3" fontId="4" fillId="3" borderId="27" xfId="0" applyNumberFormat="1" applyFont="1" applyFill="1" applyBorder="1" applyAlignment="1">
      <alignment horizontal="center"/>
    </xf>
    <xf numFmtId="3" fontId="4" fillId="3" borderId="12" xfId="0" applyNumberFormat="1" applyFont="1" applyFill="1" applyBorder="1" applyAlignment="1">
      <alignment horizontal="center"/>
    </xf>
    <xf numFmtId="0" fontId="10" fillId="6" borderId="7" xfId="0" applyFont="1" applyFill="1" applyBorder="1" applyAlignment="1">
      <alignment horizontal="center" wrapText="1"/>
    </xf>
    <xf numFmtId="0" fontId="10" fillId="6" borderId="4" xfId="0" applyFont="1" applyFill="1" applyBorder="1" applyAlignment="1">
      <alignment horizontal="center" wrapText="1"/>
    </xf>
    <xf numFmtId="0" fontId="7" fillId="6" borderId="6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/>
    </xf>
    <xf numFmtId="0" fontId="7" fillId="6" borderId="6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/>
    </xf>
    <xf numFmtId="0" fontId="4" fillId="3" borderId="27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/>
    </xf>
    <xf numFmtId="0" fontId="10" fillId="6" borderId="7" xfId="0" applyFont="1" applyFill="1" applyBorder="1" applyAlignment="1">
      <alignment horizontal="center" vertical="center"/>
    </xf>
    <xf numFmtId="0" fontId="10" fillId="6" borderId="34" xfId="0" applyFont="1" applyFill="1" applyBorder="1" applyAlignment="1">
      <alignment horizontal="center" vertical="center" wrapText="1"/>
    </xf>
    <xf numFmtId="0" fontId="10" fillId="6" borderId="16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/>
    </xf>
    <xf numFmtId="0" fontId="12" fillId="0" borderId="0" xfId="0" applyFont="1" applyAlignment="1">
      <alignment horizontal="right" vertical="top" wrapText="1"/>
    </xf>
    <xf numFmtId="0" fontId="7" fillId="0" borderId="0" xfId="0" applyFont="1" applyBorder="1" applyAlignment="1">
      <alignment horizontal="center" wrapText="1"/>
    </xf>
    <xf numFmtId="0" fontId="4" fillId="4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10" fillId="4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wrapText="1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2" fillId="0" borderId="40" xfId="0" applyFont="1" applyBorder="1" applyAlignment="1">
      <alignment horizontal="center"/>
    </xf>
    <xf numFmtId="0" fontId="4" fillId="5" borderId="5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12" fillId="0" borderId="0" xfId="0" applyFont="1" applyAlignment="1">
      <alignment horizontal="left" vertical="top" wrapText="1"/>
    </xf>
    <xf numFmtId="0" fontId="4" fillId="5" borderId="6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wrapText="1"/>
    </xf>
    <xf numFmtId="0" fontId="4" fillId="5" borderId="6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34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0" fontId="7" fillId="5" borderId="6" xfId="0" applyFont="1" applyFill="1" applyBorder="1" applyAlignment="1">
      <alignment horizontal="center" wrapText="1"/>
    </xf>
    <xf numFmtId="0" fontId="7" fillId="5" borderId="7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0" fillId="5" borderId="2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0" xfId="0" applyFont="1" applyAlignment="1">
      <alignment horizontal="right" shrinkToFit="1"/>
    </xf>
    <xf numFmtId="0" fontId="0" fillId="0" borderId="0" xfId="0" applyFont="1" applyAlignment="1">
      <alignment horizontal="center" shrinkToFit="1"/>
    </xf>
    <xf numFmtId="0" fontId="7" fillId="3" borderId="6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0" fontId="12" fillId="0" borderId="4" xfId="0" applyNumberFormat="1" applyFont="1" applyBorder="1" applyAlignment="1">
      <alignment horizontal="right" vertical="center"/>
    </xf>
    <xf numFmtId="0" fontId="10" fillId="4" borderId="31" xfId="0" applyFont="1" applyFill="1" applyBorder="1" applyAlignment="1">
      <alignment horizontal="center"/>
    </xf>
    <xf numFmtId="0" fontId="10" fillId="4" borderId="32" xfId="0" applyFont="1" applyFill="1" applyBorder="1" applyAlignment="1">
      <alignment horizontal="center"/>
    </xf>
    <xf numFmtId="0" fontId="10" fillId="4" borderId="33" xfId="0" applyFont="1" applyFill="1" applyBorder="1" applyAlignment="1">
      <alignment horizontal="center"/>
    </xf>
    <xf numFmtId="41" fontId="10" fillId="4" borderId="12" xfId="0" applyNumberFormat="1" applyFont="1" applyFill="1" applyBorder="1" applyAlignment="1">
      <alignment horizontal="center"/>
    </xf>
    <xf numFmtId="174" fontId="10" fillId="4" borderId="12" xfId="0" applyNumberFormat="1" applyFont="1" applyFill="1" applyBorder="1" applyAlignment="1">
      <alignment horizontal="center"/>
    </xf>
    <xf numFmtId="10" fontId="10" fillId="4" borderId="21" xfId="0" applyNumberFormat="1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 vertical="center" wrapText="1"/>
    </xf>
    <xf numFmtId="0" fontId="12" fillId="0" borderId="40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7"/>
  <sheetViews>
    <sheetView workbookViewId="0" topLeftCell="A16">
      <selection activeCell="C5" sqref="C5"/>
    </sheetView>
  </sheetViews>
  <sheetFormatPr defaultColWidth="9.00390625" defaultRowHeight="12.75"/>
  <cols>
    <col min="1" max="1" width="40.875" style="0" customWidth="1"/>
    <col min="2" max="2" width="18.375" style="0" customWidth="1"/>
    <col min="3" max="3" width="17.625" style="0" customWidth="1"/>
    <col min="4" max="4" width="11.25390625" style="261" customWidth="1"/>
  </cols>
  <sheetData>
    <row r="1" ht="12" customHeight="1"/>
    <row r="2" ht="14.25" customHeight="1">
      <c r="C2" t="s">
        <v>954</v>
      </c>
    </row>
    <row r="3" spans="1:4" ht="69.75" customHeight="1" thickBot="1">
      <c r="A3" s="862" t="s">
        <v>1081</v>
      </c>
      <c r="B3" s="862"/>
      <c r="C3" s="862"/>
      <c r="D3" s="862"/>
    </row>
    <row r="4" spans="1:4" ht="42.75" customHeight="1">
      <c r="A4" s="262" t="s">
        <v>922</v>
      </c>
      <c r="B4" s="263" t="s">
        <v>1074</v>
      </c>
      <c r="C4" s="263" t="s">
        <v>22</v>
      </c>
      <c r="D4" s="264" t="s">
        <v>955</v>
      </c>
    </row>
    <row r="5" spans="1:4" ht="12.75">
      <c r="A5" s="9">
        <v>1</v>
      </c>
      <c r="B5" s="2">
        <v>2</v>
      </c>
      <c r="C5" s="2">
        <v>3</v>
      </c>
      <c r="D5" s="265">
        <v>4</v>
      </c>
    </row>
    <row r="6" spans="1:4" ht="12.75">
      <c r="A6" s="863" t="s">
        <v>956</v>
      </c>
      <c r="B6" s="864">
        <f>'Z 1. 1'!F79</f>
        <v>2734161</v>
      </c>
      <c r="C6" s="865">
        <f>'Z 1. 1'!G79</f>
        <v>2688541.8</v>
      </c>
      <c r="D6" s="866">
        <f>C6/B6</f>
        <v>0.9833151010492798</v>
      </c>
    </row>
    <row r="7" spans="1:4" ht="12.75">
      <c r="A7" s="863"/>
      <c r="B7" s="864"/>
      <c r="C7" s="865"/>
      <c r="D7" s="866"/>
    </row>
    <row r="8" spans="1:4" ht="16.5" customHeight="1">
      <c r="A8" s="77" t="s">
        <v>957</v>
      </c>
      <c r="B8" s="171">
        <f>B9+B10</f>
        <v>2111368</v>
      </c>
      <c r="C8" s="223">
        <f>C9+C10</f>
        <v>2111508.7800000003</v>
      </c>
      <c r="D8" s="266">
        <f aca="true" t="shared" si="0" ref="D8:D23">C8/B8</f>
        <v>1.0000666771496016</v>
      </c>
    </row>
    <row r="9" spans="1:4" ht="16.5" customHeight="1">
      <c r="A9" s="21" t="s">
        <v>764</v>
      </c>
      <c r="B9" s="158">
        <f>'Z 1. 1'!F37+'Z 1. 1'!F38</f>
        <v>1985549</v>
      </c>
      <c r="C9" s="222">
        <f>'Z 1. 1'!G37+'Z 1. 1'!G38</f>
        <v>1985549.04</v>
      </c>
      <c r="D9" s="267">
        <f t="shared" si="0"/>
        <v>1.0000000201455619</v>
      </c>
    </row>
    <row r="10" spans="1:4" ht="20.25" customHeight="1">
      <c r="A10" s="21" t="s">
        <v>765</v>
      </c>
      <c r="B10" s="158">
        <f>'Z 1. 1'!F36+'Z 1. 1'!F55+'Z 1. 1'!F121+'Z 1. 1'!F127</f>
        <v>125819</v>
      </c>
      <c r="C10" s="222">
        <f>'Z 1. 1'!G36+'Z 1. 1'!G55+'Z 1. 1'!G121+'Z 1. 1'!G127</f>
        <v>125959.73999999999</v>
      </c>
      <c r="D10" s="267">
        <f t="shared" si="0"/>
        <v>1.0011185909918214</v>
      </c>
    </row>
    <row r="11" spans="1:4" ht="24.75" customHeight="1">
      <c r="A11" s="276" t="s">
        <v>958</v>
      </c>
      <c r="B11" s="277">
        <f>'Z 1. 1'!F19+'Z 1. 1'!F20+'Z 1. 1'!F21+'Z 1. 1'!F22+'Z 1. 1'!F48+'Z 1. 1'!F67+'Z 1. 1'!F93+'Z 1. 1'!F94+'Z 1. 1'!F95+'Z 1. 1'!F96+'Z 1. 1'!F98+'Z 1. 1'!F99+'Z 1. 1'!F100+'Z 1. 1'!F101+'Z 1. 1'!F102+'Z 1. 1'!F106+'Z 1. 1'!F107+'Z 1. 1'!F109+'Z 1. 1'!F110+'Z 1. 1'!F111+'Z 1. 1'!F112+'Z 1. 1'!F118+'Z 1. 1'!F133+'Z 1. 1'!F137+'Z 1. 1'!F138+'Z 1. 1'!F141+'Z 1. 1'!F147+'Z 1. 1'!F150+'Z 1. 1'!F157+'Z 1. 1'!F158+'Z 1. 1'!F159+'Z 1. 1'!F166+'Z 1. 1'!F171+'Z 1. 1'!F172+'Z 1. 1'!F173+'Z 1. 1'!F175+'Z 1. 1'!F176+'Z 1. 1'!F179+'Z 1. 1'!F180</f>
        <v>1229871</v>
      </c>
      <c r="C11" s="278">
        <f>'Z 1. 1'!G19+'Z 1. 1'!G20+'Z 1. 1'!G21+'Z 1. 1'!G22+'Z 1. 1'!G48+'Z 1. 1'!G67+'Z 1. 1'!G93+'Z 1. 1'!G94+'Z 1. 1'!G95+'Z 1. 1'!G96+'Z 1. 1'!G98+'Z 1. 1'!G99+'Z 1. 1'!G100+'Z 1. 1'!G101+'Z 1. 1'!G102+'Z 1. 1'!G106+'Z 1. 1'!G107+'Z 1. 1'!G109+'Z 1. 1'!G110+'Z 1. 1'!G111+'Z 1. 1'!G112+'Z 1. 1'!G118+'Z 1. 1'!G133+'Z 1. 1'!G137+'Z 1. 1'!G138+'Z 1. 1'!G141+'Z 1. 1'!G147+'Z 1. 1'!G150+'Z 1. 1'!G157+'Z 1. 1'!G158+'Z 1. 1'!G159+'Z 1. 1'!G166+'Z 1. 1'!G171+'Z 1. 1'!G172+'Z 1. 1'!G173+'Z 1. 1'!G175+'Z 1. 1'!G176+'Z 1. 1'!G179+'Z 1. 1'!G180</f>
        <v>1297301.03</v>
      </c>
      <c r="D11" s="279">
        <f>C11/B11</f>
        <v>1.054826912741255</v>
      </c>
    </row>
    <row r="12" spans="1:4" ht="16.5" customHeight="1">
      <c r="A12" s="77" t="s">
        <v>959</v>
      </c>
      <c r="B12" s="171">
        <f>'Z 1. 1'!F13+'Z 1. 1'!F16+'Z 1. 1'!F28+'Z 1. 1'!F31+'Z 1. 1'!F34+'Z 1. 1'!F35+'Z 1. 1'!F39+'Z 1. 1'!F40+'Z 1. 1'!F54+'Z 1. 1'!F56+'Z 1. 1'!F57+'Z 1. 1'!F61+'Z 1. 1'!F76+'Z 1. 1'!F77+'Z 1. 1'!F78+'Z 1. 1'!F88+'Z 1. 1'!F126+'Z 1. 1'!F128+'Z 1. 1'!F130+'Z 1. 1'!F155+'Z 1. 1'!F162+'Z 1. 1'!F183+'Z 1. 1'!F184</f>
        <v>1894272</v>
      </c>
      <c r="C12" s="223">
        <f>'Z 1. 1'!G13+'Z 1. 1'!G16+'Z 1. 1'!G28+'Z 1. 1'!G31+'Z 1. 1'!G34+'Z 1. 1'!G35+'Z 1. 1'!G39+'Z 1. 1'!G40+'Z 1. 1'!G54+'Z 1. 1'!G56+'Z 1. 1'!G57+'Z 1. 1'!G61+'Z 1. 1'!G76+'Z 1. 1'!G77+'Z 1. 1'!G78+'Z 1. 1'!G88+'Z 1. 1'!G126+'Z 1. 1'!G128+'Z 1. 1'!G130+'Z 1. 1'!G155+'Z 1. 1'!G162+'Z 1. 1'!G183+'Z 1. 1'!G184</f>
        <v>1914059.2100000002</v>
      </c>
      <c r="D12" s="266">
        <f>C12/B12</f>
        <v>1.0104458124282047</v>
      </c>
    </row>
    <row r="13" spans="1:4" ht="16.5" customHeight="1">
      <c r="A13" s="268" t="s">
        <v>960</v>
      </c>
      <c r="B13" s="169">
        <f>B6+B8+B11+B12</f>
        <v>7969672</v>
      </c>
      <c r="C13" s="228">
        <f>C6+C8+C11+C12</f>
        <v>8011410.82</v>
      </c>
      <c r="D13" s="269">
        <f t="shared" si="0"/>
        <v>1.0052372067507922</v>
      </c>
    </row>
    <row r="14" spans="1:4" ht="16.5" customHeight="1">
      <c r="A14" s="77" t="s">
        <v>961</v>
      </c>
      <c r="B14" s="171">
        <f>'Z 1. 1'!F193</f>
        <v>25594006</v>
      </c>
      <c r="C14" s="223">
        <f>'Z 1. 1'!G193</f>
        <v>25594006</v>
      </c>
      <c r="D14" s="267">
        <f t="shared" si="0"/>
        <v>1</v>
      </c>
    </row>
    <row r="15" spans="1:4" ht="16.5" customHeight="1">
      <c r="A15" s="77" t="s">
        <v>962</v>
      </c>
      <c r="B15" s="171">
        <f>SUM(B16:B20)</f>
        <v>13144234</v>
      </c>
      <c r="C15" s="223">
        <f>SUM(C16:C20)</f>
        <v>13140753.520000001</v>
      </c>
      <c r="D15" s="267">
        <f>C15/B15</f>
        <v>0.9997352086093416</v>
      </c>
    </row>
    <row r="16" spans="1:4" ht="27" customHeight="1">
      <c r="A16" s="270" t="s">
        <v>963</v>
      </c>
      <c r="B16" s="158">
        <f>'Z 1. 1'!F187</f>
        <v>2659454</v>
      </c>
      <c r="C16" s="222">
        <f>'Z 1. 1'!G187</f>
        <v>2659454</v>
      </c>
      <c r="D16" s="267">
        <f t="shared" si="0"/>
        <v>1</v>
      </c>
    </row>
    <row r="17" spans="1:4" ht="40.5" customHeight="1">
      <c r="A17" s="270" t="s">
        <v>524</v>
      </c>
      <c r="B17" s="158">
        <f>'Z 1. 1'!F188</f>
        <v>5581925</v>
      </c>
      <c r="C17" s="222">
        <f>'Z 1. 1'!G188</f>
        <v>5575524.58</v>
      </c>
      <c r="D17" s="267">
        <f>C17/B17</f>
        <v>0.9988533668940375</v>
      </c>
    </row>
    <row r="18" spans="1:4" ht="40.5" customHeight="1">
      <c r="A18" s="270" t="s">
        <v>760</v>
      </c>
      <c r="B18" s="158">
        <f>'Z 1. 1'!F152+'Z 1. 1'!F73</f>
        <v>101860</v>
      </c>
      <c r="C18" s="222">
        <f>'Z 1. 1'!G152+'Z 1. 1'!G73</f>
        <v>101860</v>
      </c>
      <c r="D18" s="267">
        <f>C18/B18</f>
        <v>1</v>
      </c>
    </row>
    <row r="19" spans="1:4" ht="30.75" customHeight="1">
      <c r="A19" s="270" t="s">
        <v>114</v>
      </c>
      <c r="B19" s="158">
        <f>'Z 1. 1'!F190</f>
        <v>3611365</v>
      </c>
      <c r="C19" s="222">
        <f>'Z 1. 1'!G190</f>
        <v>3614283.88</v>
      </c>
      <c r="D19" s="267">
        <f t="shared" si="0"/>
        <v>1.000808248404689</v>
      </c>
    </row>
    <row r="20" spans="1:4" ht="27" customHeight="1">
      <c r="A20" s="270" t="s">
        <v>523</v>
      </c>
      <c r="B20" s="158">
        <f>'Z 1. 1'!F25+'Z 1. 1'!F104+'Z 1. 1'!F116+'Z 1. 1'!F129+'Z 1. 1'!F177</f>
        <v>1189630</v>
      </c>
      <c r="C20" s="222">
        <f>'Z 1. 1'!G25+'Z 1. 1'!G104+'Z 1. 1'!G116+'Z 1. 1'!G129+'Z 1. 1'!G177</f>
        <v>1189631.06</v>
      </c>
      <c r="D20" s="267">
        <f t="shared" si="0"/>
        <v>1.0000008910333464</v>
      </c>
    </row>
    <row r="21" spans="1:4" ht="21.75" customHeight="1">
      <c r="A21" s="778" t="s">
        <v>766</v>
      </c>
      <c r="B21" s="779">
        <f>'Z 1. 1'!F192</f>
        <v>8964424</v>
      </c>
      <c r="C21" s="780">
        <f>'Z 1. 1'!G192</f>
        <v>7164697.73</v>
      </c>
      <c r="D21" s="781">
        <f t="shared" si="0"/>
        <v>0.7992368199005313</v>
      </c>
    </row>
    <row r="22" spans="1:4" ht="16.5" customHeight="1">
      <c r="A22" s="271" t="s">
        <v>1034</v>
      </c>
      <c r="B22" s="172">
        <f>B14+B15+B21</f>
        <v>47702664</v>
      </c>
      <c r="C22" s="227">
        <f>C14+C15+C21</f>
        <v>45899457.25</v>
      </c>
      <c r="D22" s="372">
        <f>C22/B22</f>
        <v>0.9621990346283386</v>
      </c>
    </row>
    <row r="23" spans="1:4" ht="16.5" customHeight="1" thickBot="1">
      <c r="A23" s="272" t="s">
        <v>964</v>
      </c>
      <c r="B23" s="274">
        <f>B22+B13</f>
        <v>55672336</v>
      </c>
      <c r="C23" s="275">
        <f>C22+C13</f>
        <v>53910868.07</v>
      </c>
      <c r="D23" s="273">
        <f t="shared" si="0"/>
        <v>0.9683600858781999</v>
      </c>
    </row>
    <row r="24" ht="16.5" customHeight="1"/>
    <row r="25" spans="3:4" ht="16.5" customHeight="1">
      <c r="C25" s="861" t="s">
        <v>113</v>
      </c>
      <c r="D25" s="861"/>
    </row>
    <row r="26" spans="3:4" ht="16.5" customHeight="1">
      <c r="C26" s="117"/>
      <c r="D26" s="394"/>
    </row>
    <row r="27" spans="3:4" ht="16.5" customHeight="1">
      <c r="C27" s="861" t="s">
        <v>1090</v>
      </c>
      <c r="D27" s="861"/>
    </row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</sheetData>
  <mergeCells count="7">
    <mergeCell ref="C25:D25"/>
    <mergeCell ref="C27:D27"/>
    <mergeCell ref="A3:D3"/>
    <mergeCell ref="A6:A7"/>
    <mergeCell ref="B6:B7"/>
    <mergeCell ref="C6:C7"/>
    <mergeCell ref="D6:D7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09"/>
  <sheetViews>
    <sheetView workbookViewId="0" topLeftCell="C22">
      <selection activeCell="H32" sqref="H32"/>
    </sheetView>
  </sheetViews>
  <sheetFormatPr defaultColWidth="9.00390625" defaultRowHeight="12.75"/>
  <cols>
    <col min="1" max="1" width="4.125" style="0" customWidth="1"/>
    <col min="2" max="2" width="7.00390625" style="0" customWidth="1"/>
    <col min="3" max="3" width="6.375" style="0" customWidth="1"/>
    <col min="4" max="4" width="38.125" style="0" customWidth="1"/>
    <col min="5" max="5" width="10.75390625" style="0" customWidth="1"/>
    <col min="6" max="6" width="10.625" style="0" customWidth="1"/>
    <col min="7" max="7" width="12.00390625" style="0" customWidth="1"/>
    <col min="8" max="8" width="11.00390625" style="0" customWidth="1"/>
    <col min="9" max="9" width="11.125" style="0" customWidth="1"/>
    <col min="10" max="10" width="10.75390625" style="0" customWidth="1"/>
    <col min="11" max="11" width="10.625" style="0" customWidth="1"/>
    <col min="13" max="13" width="10.75390625" style="0" customWidth="1"/>
    <col min="14" max="14" width="17.00390625" style="0" customWidth="1"/>
  </cols>
  <sheetData>
    <row r="1" spans="3:14" ht="13.5" customHeight="1">
      <c r="C1" s="1004" t="s">
        <v>184</v>
      </c>
      <c r="D1" s="1004"/>
      <c r="E1" s="1004"/>
      <c r="F1" s="1004"/>
      <c r="G1" s="1004"/>
      <c r="H1" s="1004"/>
      <c r="I1" s="1004"/>
      <c r="J1" s="1004"/>
      <c r="K1" s="1004"/>
      <c r="L1" s="1004"/>
      <c r="M1" s="1004"/>
      <c r="N1" s="78"/>
    </row>
    <row r="2" spans="1:14" ht="14.25" customHeight="1">
      <c r="A2" s="1005" t="s">
        <v>1046</v>
      </c>
      <c r="B2" s="1005"/>
      <c r="C2" s="1005"/>
      <c r="D2" s="1005"/>
      <c r="E2" s="1005"/>
      <c r="F2" s="1005"/>
      <c r="G2" s="1005"/>
      <c r="H2" s="1005"/>
      <c r="I2" s="1005"/>
      <c r="J2" s="1005"/>
      <c r="K2" s="1005"/>
      <c r="L2" s="1005"/>
      <c r="M2" s="1005"/>
      <c r="N2" s="47"/>
    </row>
    <row r="3" spans="1:14" ht="13.5" customHeight="1" thickBo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1:14" ht="16.5" customHeight="1">
      <c r="A4" s="1006" t="s">
        <v>546</v>
      </c>
      <c r="B4" s="1007"/>
      <c r="C4" s="1007"/>
      <c r="D4" s="1013" t="s">
        <v>547</v>
      </c>
      <c r="E4" s="1010" t="s">
        <v>1045</v>
      </c>
      <c r="F4" s="1010" t="s">
        <v>9</v>
      </c>
      <c r="G4" s="1010" t="s">
        <v>1052</v>
      </c>
      <c r="H4" s="1010" t="s">
        <v>11</v>
      </c>
      <c r="I4" s="1013" t="s">
        <v>645</v>
      </c>
      <c r="J4" s="1013"/>
      <c r="K4" s="1013"/>
      <c r="L4" s="1013"/>
      <c r="M4" s="1014"/>
      <c r="N4" s="14"/>
    </row>
    <row r="5" spans="1:15" ht="14.25" customHeight="1">
      <c r="A5" s="1008"/>
      <c r="B5" s="1009"/>
      <c r="C5" s="1009"/>
      <c r="D5" s="1012"/>
      <c r="E5" s="1011"/>
      <c r="F5" s="1011"/>
      <c r="G5" s="1011"/>
      <c r="H5" s="1011"/>
      <c r="I5" s="1011" t="s">
        <v>866</v>
      </c>
      <c r="J5" s="1012" t="s">
        <v>577</v>
      </c>
      <c r="K5" s="1012"/>
      <c r="L5" s="1012"/>
      <c r="M5" s="1018" t="s">
        <v>895</v>
      </c>
      <c r="N5" s="110"/>
      <c r="O5" s="44"/>
    </row>
    <row r="6" spans="1:15" ht="38.25" customHeight="1">
      <c r="A6" s="142" t="s">
        <v>549</v>
      </c>
      <c r="B6" s="143" t="s">
        <v>550</v>
      </c>
      <c r="C6" s="143" t="s">
        <v>923</v>
      </c>
      <c r="D6" s="1012"/>
      <c r="E6" s="1011"/>
      <c r="F6" s="1011"/>
      <c r="G6" s="1011"/>
      <c r="H6" s="1011"/>
      <c r="I6" s="1011"/>
      <c r="J6" s="144" t="s">
        <v>351</v>
      </c>
      <c r="K6" s="145" t="s">
        <v>414</v>
      </c>
      <c r="L6" s="144" t="s">
        <v>415</v>
      </c>
      <c r="M6" s="1018"/>
      <c r="N6" s="110"/>
      <c r="O6" s="44"/>
    </row>
    <row r="7" spans="1:15" ht="12.75" customHeight="1">
      <c r="A7" s="114">
        <v>1</v>
      </c>
      <c r="B7" s="18">
        <v>2</v>
      </c>
      <c r="C7" s="18">
        <v>3</v>
      </c>
      <c r="D7" s="18">
        <v>4</v>
      </c>
      <c r="E7" s="83">
        <v>5</v>
      </c>
      <c r="F7" s="83">
        <v>6</v>
      </c>
      <c r="G7" s="18">
        <v>7</v>
      </c>
      <c r="H7" s="18">
        <v>8</v>
      </c>
      <c r="I7" s="18">
        <v>9</v>
      </c>
      <c r="J7" s="18">
        <v>10</v>
      </c>
      <c r="K7" s="18">
        <v>11</v>
      </c>
      <c r="L7" s="18">
        <v>12</v>
      </c>
      <c r="M7" s="115">
        <v>13</v>
      </c>
      <c r="N7" s="108"/>
      <c r="O7" s="44"/>
    </row>
    <row r="8" spans="1:15" ht="23.25" customHeight="1">
      <c r="A8" s="527"/>
      <c r="B8" s="528"/>
      <c r="C8" s="528"/>
      <c r="D8" s="529" t="s">
        <v>1028</v>
      </c>
      <c r="E8" s="555">
        <f>E9+E11+E18+E20+E22+E24+E27+E29+E31+E50+E64+E72+E74</f>
        <v>3611365</v>
      </c>
      <c r="F8" s="556">
        <f aca="true" t="shared" si="0" ref="F8:M8">F9+F11+F18+F20+F22+F24+F27+F29+F31+F50+F64+F72+F74</f>
        <v>3614283.8800000004</v>
      </c>
      <c r="G8" s="555">
        <f t="shared" si="0"/>
        <v>4538360</v>
      </c>
      <c r="H8" s="556">
        <f t="shared" si="0"/>
        <v>4541279.17</v>
      </c>
      <c r="I8" s="556">
        <f t="shared" si="0"/>
        <v>766536.4700000001</v>
      </c>
      <c r="J8" s="556">
        <f t="shared" si="0"/>
        <v>189630.27</v>
      </c>
      <c r="K8" s="556">
        <f t="shared" si="0"/>
        <v>33673.31</v>
      </c>
      <c r="L8" s="556">
        <f t="shared" si="0"/>
        <v>146564.09</v>
      </c>
      <c r="M8" s="564">
        <f t="shared" si="0"/>
        <v>3764650.5</v>
      </c>
      <c r="N8" s="557"/>
      <c r="O8" s="44"/>
    </row>
    <row r="9" spans="1:15" ht="14.25" customHeight="1">
      <c r="A9" s="530" t="s">
        <v>924</v>
      </c>
      <c r="B9" s="531" t="s">
        <v>746</v>
      </c>
      <c r="C9" s="532"/>
      <c r="D9" s="533" t="s">
        <v>300</v>
      </c>
      <c r="E9" s="536">
        <f aca="true" t="shared" si="1" ref="E9:M9">E10</f>
        <v>0</v>
      </c>
      <c r="F9" s="536"/>
      <c r="G9" s="536">
        <f t="shared" si="1"/>
        <v>2500</v>
      </c>
      <c r="H9" s="537">
        <f t="shared" si="1"/>
        <v>2500</v>
      </c>
      <c r="I9" s="537">
        <f t="shared" si="1"/>
        <v>2500</v>
      </c>
      <c r="J9" s="537">
        <f t="shared" si="1"/>
        <v>0</v>
      </c>
      <c r="K9" s="537">
        <f t="shared" si="1"/>
        <v>0</v>
      </c>
      <c r="L9" s="537">
        <f t="shared" si="1"/>
        <v>2500</v>
      </c>
      <c r="M9" s="558">
        <f t="shared" si="1"/>
        <v>0</v>
      </c>
      <c r="N9" s="557"/>
      <c r="O9" s="44"/>
    </row>
    <row r="10" spans="1:15" ht="36" customHeight="1">
      <c r="A10" s="114"/>
      <c r="B10" s="18"/>
      <c r="C10" s="71">
        <v>2710</v>
      </c>
      <c r="D10" s="33" t="s">
        <v>693</v>
      </c>
      <c r="E10" s="347"/>
      <c r="F10" s="347"/>
      <c r="G10" s="347">
        <f>'Z 1. 2 '!D12</f>
        <v>2500</v>
      </c>
      <c r="H10" s="240">
        <f>'Z 1. 2 '!E12</f>
        <v>2500</v>
      </c>
      <c r="I10" s="240">
        <f>H10</f>
        <v>2500</v>
      </c>
      <c r="J10" s="347"/>
      <c r="K10" s="347"/>
      <c r="L10" s="240">
        <f>I10</f>
        <v>2500</v>
      </c>
      <c r="M10" s="559"/>
      <c r="N10" s="560"/>
      <c r="O10" s="44"/>
    </row>
    <row r="11" spans="1:15" ht="18.75" customHeight="1">
      <c r="A11" s="534">
        <v>600</v>
      </c>
      <c r="B11" s="532">
        <v>60014</v>
      </c>
      <c r="C11" s="532"/>
      <c r="D11" s="535" t="s">
        <v>905</v>
      </c>
      <c r="E11" s="536">
        <f>E12+E13</f>
        <v>2966396</v>
      </c>
      <c r="F11" s="537">
        <f>F12+F13</f>
        <v>2967617.7</v>
      </c>
      <c r="G11" s="536">
        <f aca="true" t="shared" si="2" ref="G11:M11">SUM(G14:G17)</f>
        <v>3745521</v>
      </c>
      <c r="H11" s="537">
        <f t="shared" si="2"/>
        <v>3746742.7</v>
      </c>
      <c r="I11" s="537">
        <f t="shared" si="2"/>
        <v>0</v>
      </c>
      <c r="J11" s="537">
        <f t="shared" si="2"/>
        <v>0</v>
      </c>
      <c r="K11" s="537">
        <f t="shared" si="2"/>
        <v>0</v>
      </c>
      <c r="L11" s="537">
        <f t="shared" si="2"/>
        <v>0</v>
      </c>
      <c r="M11" s="537">
        <f t="shared" si="2"/>
        <v>3736650.5</v>
      </c>
      <c r="N11" s="557"/>
      <c r="O11" s="44"/>
    </row>
    <row r="12" spans="1:15" ht="36.75" customHeight="1">
      <c r="A12" s="714"/>
      <c r="B12" s="715"/>
      <c r="C12" s="715">
        <v>2710</v>
      </c>
      <c r="D12" s="33" t="s">
        <v>693</v>
      </c>
      <c r="E12" s="618">
        <f>'Z 1. 1'!F23</f>
        <v>10092</v>
      </c>
      <c r="F12" s="254">
        <f>'Z 1. 1'!G23</f>
        <v>10092.2</v>
      </c>
      <c r="G12" s="618"/>
      <c r="H12" s="254"/>
      <c r="I12" s="254"/>
      <c r="J12" s="254"/>
      <c r="K12" s="254"/>
      <c r="L12" s="254"/>
      <c r="M12" s="619"/>
      <c r="N12" s="557"/>
      <c r="O12" s="44"/>
    </row>
    <row r="13" spans="1:15" ht="25.5" customHeight="1">
      <c r="A13" s="114"/>
      <c r="B13" s="18"/>
      <c r="C13" s="18">
        <v>6300</v>
      </c>
      <c r="D13" s="30" t="s">
        <v>658</v>
      </c>
      <c r="E13" s="347">
        <f>'Z 1. 1'!F26</f>
        <v>2956304</v>
      </c>
      <c r="F13" s="240">
        <f>'Z 1. 1'!G26</f>
        <v>2957525.5</v>
      </c>
      <c r="G13" s="240"/>
      <c r="H13" s="240"/>
      <c r="I13" s="240"/>
      <c r="J13" s="240"/>
      <c r="K13" s="240"/>
      <c r="L13" s="240"/>
      <c r="M13" s="538"/>
      <c r="N13" s="560"/>
      <c r="O13" s="44"/>
    </row>
    <row r="14" spans="1:15" ht="25.5" customHeight="1">
      <c r="A14" s="114"/>
      <c r="B14" s="18"/>
      <c r="C14" s="18">
        <v>4270</v>
      </c>
      <c r="D14" s="30" t="s">
        <v>319</v>
      </c>
      <c r="E14" s="347"/>
      <c r="F14" s="240"/>
      <c r="G14" s="347">
        <v>10092</v>
      </c>
      <c r="H14" s="240">
        <v>10092.2</v>
      </c>
      <c r="I14" s="240"/>
      <c r="J14" s="240"/>
      <c r="K14" s="240"/>
      <c r="L14" s="240"/>
      <c r="M14" s="538"/>
      <c r="N14" s="560"/>
      <c r="O14" s="44"/>
    </row>
    <row r="15" spans="1:15" ht="19.5" customHeight="1">
      <c r="A15" s="539"/>
      <c r="B15" s="34"/>
      <c r="C15" s="34">
        <v>6050</v>
      </c>
      <c r="D15" s="30" t="s">
        <v>459</v>
      </c>
      <c r="E15" s="347"/>
      <c r="F15" s="347"/>
      <c r="G15" s="347">
        <v>2956304</v>
      </c>
      <c r="H15" s="240">
        <v>2957525.5</v>
      </c>
      <c r="I15" s="347"/>
      <c r="J15" s="347"/>
      <c r="K15" s="347"/>
      <c r="L15" s="347"/>
      <c r="M15" s="538">
        <f>H15</f>
        <v>2957525.5</v>
      </c>
      <c r="N15" s="560"/>
      <c r="O15" s="44"/>
    </row>
    <row r="16" spans="1:15" ht="18.75" customHeight="1">
      <c r="A16" s="539"/>
      <c r="B16" s="34"/>
      <c r="C16" s="34">
        <v>6060</v>
      </c>
      <c r="D16" s="30" t="s">
        <v>458</v>
      </c>
      <c r="E16" s="347"/>
      <c r="F16" s="347"/>
      <c r="G16" s="347">
        <v>160000</v>
      </c>
      <c r="H16" s="240">
        <v>160000</v>
      </c>
      <c r="I16" s="347"/>
      <c r="J16" s="347"/>
      <c r="K16" s="347"/>
      <c r="L16" s="347"/>
      <c r="M16" s="538">
        <f>H16</f>
        <v>160000</v>
      </c>
      <c r="N16" s="560"/>
      <c r="O16" s="44"/>
    </row>
    <row r="17" spans="1:15" ht="34.5" customHeight="1">
      <c r="A17" s="539"/>
      <c r="B17" s="34"/>
      <c r="C17" s="34">
        <v>6300</v>
      </c>
      <c r="D17" s="30" t="s">
        <v>213</v>
      </c>
      <c r="E17" s="347"/>
      <c r="F17" s="347"/>
      <c r="G17" s="347">
        <f>'Z 1. 2 '!D48</f>
        <v>619125</v>
      </c>
      <c r="H17" s="240">
        <f>'Z 1. 2 '!E48</f>
        <v>619125</v>
      </c>
      <c r="I17" s="347"/>
      <c r="J17" s="347"/>
      <c r="K17" s="347"/>
      <c r="L17" s="347"/>
      <c r="M17" s="538">
        <f>H17</f>
        <v>619125</v>
      </c>
      <c r="N17" s="560"/>
      <c r="O17" s="44"/>
    </row>
    <row r="18" spans="1:15" ht="19.5" customHeight="1">
      <c r="A18" s="540">
        <v>750</v>
      </c>
      <c r="B18" s="541">
        <v>75018</v>
      </c>
      <c r="C18" s="532"/>
      <c r="D18" s="542" t="s">
        <v>897</v>
      </c>
      <c r="E18" s="536">
        <f>E19</f>
        <v>0</v>
      </c>
      <c r="F18" s="537">
        <f>F19</f>
        <v>0</v>
      </c>
      <c r="G18" s="536">
        <f aca="true" t="shared" si="3" ref="G18:M18">G19</f>
        <v>3150</v>
      </c>
      <c r="H18" s="537">
        <f t="shared" si="3"/>
        <v>3150</v>
      </c>
      <c r="I18" s="537">
        <f t="shared" si="3"/>
        <v>3150</v>
      </c>
      <c r="J18" s="537">
        <f t="shared" si="3"/>
        <v>0</v>
      </c>
      <c r="K18" s="537">
        <f t="shared" si="3"/>
        <v>0</v>
      </c>
      <c r="L18" s="537">
        <f t="shared" si="3"/>
        <v>3150</v>
      </c>
      <c r="M18" s="558">
        <f t="shared" si="3"/>
        <v>0</v>
      </c>
      <c r="N18" s="557"/>
      <c r="O18" s="44"/>
    </row>
    <row r="19" spans="1:15" ht="35.25" customHeight="1">
      <c r="A19" s="123"/>
      <c r="B19" s="31"/>
      <c r="C19" s="34">
        <v>2330</v>
      </c>
      <c r="D19" s="30" t="s">
        <v>457</v>
      </c>
      <c r="E19" s="347">
        <v>0</v>
      </c>
      <c r="F19" s="347"/>
      <c r="G19" s="347">
        <f>'Z 1. 2 '!D95</f>
        <v>3150</v>
      </c>
      <c r="H19" s="240">
        <f>'Z 1. 2 '!E95</f>
        <v>3150</v>
      </c>
      <c r="I19" s="240">
        <f>H19</f>
        <v>3150</v>
      </c>
      <c r="J19" s="347"/>
      <c r="K19" s="347"/>
      <c r="L19" s="240">
        <f>I19</f>
        <v>3150</v>
      </c>
      <c r="M19" s="559"/>
      <c r="N19" s="560"/>
      <c r="O19" s="44"/>
    </row>
    <row r="20" spans="1:15" ht="24" customHeight="1">
      <c r="A20" s="540">
        <v>750</v>
      </c>
      <c r="B20" s="541">
        <v>75020</v>
      </c>
      <c r="C20" s="532"/>
      <c r="D20" s="542" t="s">
        <v>295</v>
      </c>
      <c r="E20" s="536">
        <v>0</v>
      </c>
      <c r="F20" s="536">
        <v>0</v>
      </c>
      <c r="G20" s="536">
        <f aca="true" t="shared" si="4" ref="G20:M20">G21</f>
        <v>1306</v>
      </c>
      <c r="H20" s="537">
        <f t="shared" si="4"/>
        <v>1306.2</v>
      </c>
      <c r="I20" s="537">
        <f t="shared" si="4"/>
        <v>1306.2</v>
      </c>
      <c r="J20" s="537">
        <f t="shared" si="4"/>
        <v>0</v>
      </c>
      <c r="K20" s="537">
        <f t="shared" si="4"/>
        <v>0</v>
      </c>
      <c r="L20" s="537">
        <f t="shared" si="4"/>
        <v>0</v>
      </c>
      <c r="M20" s="558">
        <f t="shared" si="4"/>
        <v>0</v>
      </c>
      <c r="N20" s="557"/>
      <c r="O20" s="44"/>
    </row>
    <row r="21" spans="1:15" ht="36.75" customHeight="1">
      <c r="A21" s="123"/>
      <c r="B21" s="31"/>
      <c r="C21" s="34">
        <v>2339</v>
      </c>
      <c r="D21" s="30" t="s">
        <v>457</v>
      </c>
      <c r="E21" s="347"/>
      <c r="F21" s="347"/>
      <c r="G21" s="347">
        <f>'Z 1. 2 '!D106</f>
        <v>1306</v>
      </c>
      <c r="H21" s="240">
        <f>'Z 1. 2 '!E106</f>
        <v>1306.2</v>
      </c>
      <c r="I21" s="240">
        <f>H21</f>
        <v>1306.2</v>
      </c>
      <c r="J21" s="347"/>
      <c r="K21" s="347"/>
      <c r="L21" s="240">
        <v>0</v>
      </c>
      <c r="M21" s="559"/>
      <c r="N21" s="560"/>
      <c r="O21" s="44"/>
    </row>
    <row r="22" spans="1:15" ht="19.5" customHeight="1">
      <c r="A22" s="543">
        <v>750</v>
      </c>
      <c r="B22" s="544">
        <v>75075</v>
      </c>
      <c r="C22" s="544"/>
      <c r="D22" s="547" t="s">
        <v>511</v>
      </c>
      <c r="E22" s="536">
        <v>0</v>
      </c>
      <c r="F22" s="536">
        <v>0</v>
      </c>
      <c r="G22" s="536">
        <f aca="true" t="shared" si="5" ref="G22:M22">G23</f>
        <v>18812</v>
      </c>
      <c r="H22" s="537">
        <f t="shared" si="5"/>
        <v>18812.3</v>
      </c>
      <c r="I22" s="537">
        <f t="shared" si="5"/>
        <v>18812.3</v>
      </c>
      <c r="J22" s="537">
        <f t="shared" si="5"/>
        <v>0</v>
      </c>
      <c r="K22" s="537">
        <f t="shared" si="5"/>
        <v>0</v>
      </c>
      <c r="L22" s="537">
        <f t="shared" si="5"/>
        <v>18812.3</v>
      </c>
      <c r="M22" s="558">
        <f t="shared" si="5"/>
        <v>0</v>
      </c>
      <c r="N22" s="560"/>
      <c r="O22" s="44"/>
    </row>
    <row r="23" spans="1:15" ht="33" customHeight="1">
      <c r="A23" s="123"/>
      <c r="B23" s="31"/>
      <c r="C23" s="34">
        <v>2329</v>
      </c>
      <c r="D23" s="30" t="s">
        <v>460</v>
      </c>
      <c r="E23" s="347"/>
      <c r="F23" s="347"/>
      <c r="G23" s="347">
        <f>'Z 1. 2 '!D137</f>
        <v>18812</v>
      </c>
      <c r="H23" s="240">
        <f>'Z 1. 2 '!E137</f>
        <v>18812.3</v>
      </c>
      <c r="I23" s="240">
        <f>H23</f>
        <v>18812.3</v>
      </c>
      <c r="J23" s="347"/>
      <c r="K23" s="347"/>
      <c r="L23" s="240">
        <f>I23</f>
        <v>18812.3</v>
      </c>
      <c r="M23" s="559"/>
      <c r="N23" s="560"/>
      <c r="O23" s="44"/>
    </row>
    <row r="24" spans="1:15" ht="20.25" customHeight="1">
      <c r="A24" s="540">
        <v>754</v>
      </c>
      <c r="B24" s="541">
        <v>75411</v>
      </c>
      <c r="C24" s="541"/>
      <c r="D24" s="545" t="s">
        <v>106</v>
      </c>
      <c r="E24" s="536">
        <f>SUM(E25:E25)</f>
        <v>28000</v>
      </c>
      <c r="F24" s="537">
        <f>SUM(F25:F25)</f>
        <v>28000</v>
      </c>
      <c r="G24" s="536">
        <f aca="true" t="shared" si="6" ref="G24:M24">G26</f>
        <v>28000</v>
      </c>
      <c r="H24" s="537">
        <f t="shared" si="6"/>
        <v>28000</v>
      </c>
      <c r="I24" s="537">
        <f t="shared" si="6"/>
        <v>0</v>
      </c>
      <c r="J24" s="537">
        <f t="shared" si="6"/>
        <v>0</v>
      </c>
      <c r="K24" s="537">
        <f t="shared" si="6"/>
        <v>0</v>
      </c>
      <c r="L24" s="537">
        <f t="shared" si="6"/>
        <v>0</v>
      </c>
      <c r="M24" s="558">
        <f t="shared" si="6"/>
        <v>28000</v>
      </c>
      <c r="N24" s="560"/>
      <c r="O24" s="44"/>
    </row>
    <row r="25" spans="1:15" ht="32.25" customHeight="1">
      <c r="A25" s="123"/>
      <c r="B25" s="31"/>
      <c r="C25" s="71">
        <v>2710</v>
      </c>
      <c r="D25" s="30" t="s">
        <v>692</v>
      </c>
      <c r="E25" s="347">
        <f>'Z 1. 1'!F69</f>
        <v>28000</v>
      </c>
      <c r="F25" s="240">
        <f>'Z 1. 1'!G69</f>
        <v>28000</v>
      </c>
      <c r="G25" s="347"/>
      <c r="H25" s="347"/>
      <c r="I25" s="347"/>
      <c r="J25" s="347"/>
      <c r="K25" s="347"/>
      <c r="L25" s="347"/>
      <c r="M25" s="559"/>
      <c r="N25" s="560"/>
      <c r="O25" s="44"/>
    </row>
    <row r="26" spans="1:15" ht="16.5" customHeight="1">
      <c r="A26" s="123"/>
      <c r="B26" s="31"/>
      <c r="C26" s="34">
        <v>4210</v>
      </c>
      <c r="D26" s="30" t="s">
        <v>459</v>
      </c>
      <c r="E26" s="347"/>
      <c r="F26" s="240"/>
      <c r="G26" s="347">
        <v>28000</v>
      </c>
      <c r="H26" s="240">
        <v>28000</v>
      </c>
      <c r="I26" s="347"/>
      <c r="J26" s="347"/>
      <c r="K26" s="347"/>
      <c r="L26" s="347"/>
      <c r="M26" s="538">
        <f>H26</f>
        <v>28000</v>
      </c>
      <c r="N26" s="560"/>
      <c r="O26" s="44"/>
    </row>
    <row r="27" spans="1:15" ht="24" customHeight="1">
      <c r="A27" s="543">
        <v>801</v>
      </c>
      <c r="B27" s="544">
        <v>80146</v>
      </c>
      <c r="C27" s="532"/>
      <c r="D27" s="535" t="s">
        <v>391</v>
      </c>
      <c r="E27" s="536">
        <f>E28</f>
        <v>0</v>
      </c>
      <c r="F27" s="536">
        <f>F28</f>
        <v>0</v>
      </c>
      <c r="G27" s="536">
        <f aca="true" t="shared" si="7" ref="G27:M27">G28</f>
        <v>12000</v>
      </c>
      <c r="H27" s="537">
        <f t="shared" si="7"/>
        <v>12000</v>
      </c>
      <c r="I27" s="537">
        <f t="shared" si="7"/>
        <v>12000</v>
      </c>
      <c r="J27" s="537">
        <f t="shared" si="7"/>
        <v>0</v>
      </c>
      <c r="K27" s="537">
        <f t="shared" si="7"/>
        <v>0</v>
      </c>
      <c r="L27" s="537">
        <f t="shared" si="7"/>
        <v>12000</v>
      </c>
      <c r="M27" s="558">
        <f t="shared" si="7"/>
        <v>0</v>
      </c>
      <c r="N27" s="560"/>
      <c r="O27" s="44"/>
    </row>
    <row r="28" spans="1:15" ht="33" customHeight="1">
      <c r="A28" s="114"/>
      <c r="B28" s="18"/>
      <c r="C28" s="71">
        <v>2320</v>
      </c>
      <c r="D28" s="30" t="s">
        <v>460</v>
      </c>
      <c r="E28" s="347">
        <v>0</v>
      </c>
      <c r="F28" s="347"/>
      <c r="G28" s="347">
        <f>'Z 1. 2 '!D329</f>
        <v>12000</v>
      </c>
      <c r="H28" s="240">
        <f>'Z 1. 2 '!E329</f>
        <v>12000</v>
      </c>
      <c r="I28" s="240">
        <f>H28</f>
        <v>12000</v>
      </c>
      <c r="J28" s="347"/>
      <c r="K28" s="347"/>
      <c r="L28" s="240">
        <f>I28</f>
        <v>12000</v>
      </c>
      <c r="M28" s="559"/>
      <c r="N28" s="560"/>
      <c r="O28" s="44"/>
    </row>
    <row r="29" spans="1:15" ht="16.5" customHeight="1">
      <c r="A29" s="551">
        <v>801</v>
      </c>
      <c r="B29" s="552">
        <v>80147</v>
      </c>
      <c r="C29" s="553"/>
      <c r="D29" s="554" t="s">
        <v>376</v>
      </c>
      <c r="E29" s="520">
        <v>0</v>
      </c>
      <c r="F29" s="520">
        <v>0</v>
      </c>
      <c r="G29" s="520">
        <f aca="true" t="shared" si="8" ref="G29:M29">G30</f>
        <v>5000</v>
      </c>
      <c r="H29" s="521">
        <f t="shared" si="8"/>
        <v>5000</v>
      </c>
      <c r="I29" s="521">
        <f t="shared" si="8"/>
        <v>5000</v>
      </c>
      <c r="J29" s="521">
        <f t="shared" si="8"/>
        <v>0</v>
      </c>
      <c r="K29" s="521">
        <f t="shared" si="8"/>
        <v>0</v>
      </c>
      <c r="L29" s="521">
        <f t="shared" si="8"/>
        <v>5000</v>
      </c>
      <c r="M29" s="522">
        <f t="shared" si="8"/>
        <v>0</v>
      </c>
      <c r="N29" s="560"/>
      <c r="O29" s="44"/>
    </row>
    <row r="30" spans="1:15" ht="34.5" customHeight="1">
      <c r="A30" s="114"/>
      <c r="B30" s="18"/>
      <c r="C30" s="71">
        <v>2330</v>
      </c>
      <c r="D30" s="30" t="s">
        <v>457</v>
      </c>
      <c r="E30" s="347"/>
      <c r="F30" s="347"/>
      <c r="G30" s="347">
        <f>'Z 1. 2 '!D341</f>
        <v>5000</v>
      </c>
      <c r="H30" s="240">
        <f>'Z 1. 2 '!E341</f>
        <v>5000</v>
      </c>
      <c r="I30" s="240">
        <f>H30</f>
        <v>5000</v>
      </c>
      <c r="J30" s="347"/>
      <c r="K30" s="347"/>
      <c r="L30" s="240">
        <f>I30</f>
        <v>5000</v>
      </c>
      <c r="M30" s="559"/>
      <c r="N30" s="560"/>
      <c r="O30" s="44"/>
    </row>
    <row r="31" spans="1:15" ht="18" customHeight="1">
      <c r="A31" s="543">
        <v>801</v>
      </c>
      <c r="B31" s="544">
        <v>80195</v>
      </c>
      <c r="C31" s="532"/>
      <c r="D31" s="535" t="s">
        <v>300</v>
      </c>
      <c r="E31" s="536">
        <f>E32+E33</f>
        <v>81934</v>
      </c>
      <c r="F31" s="537">
        <f>F32+F33</f>
        <v>81933.22</v>
      </c>
      <c r="G31" s="536">
        <f>SUM(G34:G49)</f>
        <v>81934</v>
      </c>
      <c r="H31" s="537">
        <f aca="true" t="shared" si="9" ref="H31:M31">SUM(H34:H49)</f>
        <v>81933.22</v>
      </c>
      <c r="I31" s="537">
        <f t="shared" si="9"/>
        <v>81933.22</v>
      </c>
      <c r="J31" s="537">
        <f t="shared" si="9"/>
        <v>54864.04</v>
      </c>
      <c r="K31" s="537">
        <f t="shared" si="9"/>
        <v>9713.75</v>
      </c>
      <c r="L31" s="537">
        <f t="shared" si="9"/>
        <v>0</v>
      </c>
      <c r="M31" s="558">
        <f t="shared" si="9"/>
        <v>0</v>
      </c>
      <c r="N31" s="560"/>
      <c r="O31" s="44"/>
    </row>
    <row r="32" spans="1:15" ht="35.25" customHeight="1">
      <c r="A32" s="114"/>
      <c r="B32" s="18"/>
      <c r="C32" s="71">
        <v>2888</v>
      </c>
      <c r="D32" s="30" t="s">
        <v>461</v>
      </c>
      <c r="E32" s="347">
        <f>'Z 1. 1'!F113</f>
        <v>69644</v>
      </c>
      <c r="F32" s="240">
        <f>'Z 1. 1'!G113</f>
        <v>69642.63</v>
      </c>
      <c r="G32" s="347"/>
      <c r="H32" s="347"/>
      <c r="I32" s="240">
        <f>H32</f>
        <v>0</v>
      </c>
      <c r="J32" s="347"/>
      <c r="K32" s="347"/>
      <c r="L32" s="240"/>
      <c r="M32" s="559"/>
      <c r="N32" s="560"/>
      <c r="O32" s="44"/>
    </row>
    <row r="33" spans="1:15" ht="34.5" customHeight="1">
      <c r="A33" s="114"/>
      <c r="B33" s="18"/>
      <c r="C33" s="71">
        <v>2889</v>
      </c>
      <c r="D33" s="30" t="s">
        <v>461</v>
      </c>
      <c r="E33" s="347">
        <f>'Z 1. 1'!F114</f>
        <v>12290</v>
      </c>
      <c r="F33" s="240">
        <f>'Z 1. 1'!G114</f>
        <v>12290.59</v>
      </c>
      <c r="G33" s="347"/>
      <c r="H33" s="347"/>
      <c r="I33" s="240"/>
      <c r="J33" s="347"/>
      <c r="K33" s="347"/>
      <c r="L33" s="240"/>
      <c r="M33" s="559"/>
      <c r="N33" s="560"/>
      <c r="O33" s="44"/>
    </row>
    <row r="34" spans="1:15" ht="13.5" customHeight="1">
      <c r="A34" s="114"/>
      <c r="B34" s="18"/>
      <c r="C34" s="34">
        <v>4117</v>
      </c>
      <c r="D34" s="30" t="s">
        <v>298</v>
      </c>
      <c r="E34" s="347"/>
      <c r="F34" s="240"/>
      <c r="G34" s="347">
        <v>7144</v>
      </c>
      <c r="H34" s="240">
        <v>7143.59</v>
      </c>
      <c r="I34" s="240">
        <f>H34</f>
        <v>7143.59</v>
      </c>
      <c r="J34" s="347"/>
      <c r="K34" s="240">
        <f>I34</f>
        <v>7143.59</v>
      </c>
      <c r="L34" s="240"/>
      <c r="M34" s="559"/>
      <c r="N34" s="560"/>
      <c r="O34" s="44"/>
    </row>
    <row r="35" spans="1:15" ht="13.5" customHeight="1">
      <c r="A35" s="114"/>
      <c r="B35" s="18"/>
      <c r="C35" s="34">
        <v>4119</v>
      </c>
      <c r="D35" s="30" t="s">
        <v>298</v>
      </c>
      <c r="E35" s="347"/>
      <c r="F35" s="240"/>
      <c r="G35" s="347">
        <v>1261</v>
      </c>
      <c r="H35" s="240">
        <v>1260.48</v>
      </c>
      <c r="I35" s="240">
        <f aca="true" t="shared" si="10" ref="I35:I49">H35</f>
        <v>1260.48</v>
      </c>
      <c r="J35" s="347"/>
      <c r="K35" s="240">
        <f>I35</f>
        <v>1260.48</v>
      </c>
      <c r="L35" s="240"/>
      <c r="M35" s="559"/>
      <c r="N35" s="560"/>
      <c r="O35" s="44"/>
    </row>
    <row r="36" spans="1:15" ht="13.5" customHeight="1">
      <c r="A36" s="114"/>
      <c r="B36" s="18"/>
      <c r="C36" s="34">
        <v>4127</v>
      </c>
      <c r="D36" s="30" t="s">
        <v>125</v>
      </c>
      <c r="E36" s="347"/>
      <c r="F36" s="240"/>
      <c r="G36" s="347">
        <v>1113</v>
      </c>
      <c r="H36" s="240">
        <v>1113.83</v>
      </c>
      <c r="I36" s="240">
        <f t="shared" si="10"/>
        <v>1113.83</v>
      </c>
      <c r="J36" s="347"/>
      <c r="K36" s="240">
        <f>I36</f>
        <v>1113.83</v>
      </c>
      <c r="L36" s="240"/>
      <c r="M36" s="559"/>
      <c r="N36" s="560"/>
      <c r="O36" s="44"/>
    </row>
    <row r="37" spans="1:15" ht="13.5" customHeight="1">
      <c r="A37" s="114"/>
      <c r="B37" s="18"/>
      <c r="C37" s="34">
        <v>4129</v>
      </c>
      <c r="D37" s="30" t="s">
        <v>125</v>
      </c>
      <c r="E37" s="347"/>
      <c r="F37" s="240"/>
      <c r="G37" s="347">
        <v>195</v>
      </c>
      <c r="H37" s="240">
        <v>195.85</v>
      </c>
      <c r="I37" s="240">
        <f t="shared" si="10"/>
        <v>195.85</v>
      </c>
      <c r="J37" s="347"/>
      <c r="K37" s="240">
        <f>I37</f>
        <v>195.85</v>
      </c>
      <c r="L37" s="240"/>
      <c r="M37" s="559"/>
      <c r="N37" s="560"/>
      <c r="O37" s="44"/>
    </row>
    <row r="38" spans="1:15" ht="13.5" customHeight="1">
      <c r="A38" s="114"/>
      <c r="B38" s="18"/>
      <c r="C38" s="34">
        <v>4177</v>
      </c>
      <c r="D38" s="30" t="s">
        <v>697</v>
      </c>
      <c r="E38" s="347"/>
      <c r="F38" s="240"/>
      <c r="G38" s="347">
        <v>46634</v>
      </c>
      <c r="H38" s="240">
        <v>46634.25</v>
      </c>
      <c r="I38" s="240">
        <f t="shared" si="10"/>
        <v>46634.25</v>
      </c>
      <c r="J38" s="240">
        <f>I38</f>
        <v>46634.25</v>
      </c>
      <c r="K38" s="347"/>
      <c r="L38" s="240"/>
      <c r="M38" s="559"/>
      <c r="N38" s="560"/>
      <c r="O38" s="44"/>
    </row>
    <row r="39" spans="1:15" ht="13.5" customHeight="1">
      <c r="A39" s="114"/>
      <c r="B39" s="18"/>
      <c r="C39" s="34">
        <v>4179</v>
      </c>
      <c r="D39" s="30" t="s">
        <v>697</v>
      </c>
      <c r="E39" s="347"/>
      <c r="F39" s="240"/>
      <c r="G39" s="347">
        <v>8229</v>
      </c>
      <c r="H39" s="240">
        <v>8229.79</v>
      </c>
      <c r="I39" s="240">
        <f t="shared" si="10"/>
        <v>8229.79</v>
      </c>
      <c r="J39" s="240">
        <f>I39</f>
        <v>8229.79</v>
      </c>
      <c r="K39" s="347"/>
      <c r="L39" s="240"/>
      <c r="M39" s="559"/>
      <c r="N39" s="560"/>
      <c r="O39" s="44"/>
    </row>
    <row r="40" spans="1:15" ht="13.5" customHeight="1">
      <c r="A40" s="114"/>
      <c r="B40" s="18"/>
      <c r="C40" s="34">
        <v>4217</v>
      </c>
      <c r="D40" s="31" t="s">
        <v>127</v>
      </c>
      <c r="E40" s="347"/>
      <c r="F40" s="240"/>
      <c r="G40" s="347">
        <v>1020</v>
      </c>
      <c r="H40" s="240">
        <v>1020</v>
      </c>
      <c r="I40" s="240">
        <f t="shared" si="10"/>
        <v>1020</v>
      </c>
      <c r="J40" s="347"/>
      <c r="K40" s="347"/>
      <c r="L40" s="240"/>
      <c r="M40" s="559"/>
      <c r="N40" s="560"/>
      <c r="O40" s="44"/>
    </row>
    <row r="41" spans="1:15" ht="13.5" customHeight="1">
      <c r="A41" s="114"/>
      <c r="B41" s="18"/>
      <c r="C41" s="34">
        <v>4219</v>
      </c>
      <c r="D41" s="31" t="s">
        <v>127</v>
      </c>
      <c r="E41" s="347"/>
      <c r="F41" s="240"/>
      <c r="G41" s="347">
        <v>180</v>
      </c>
      <c r="H41" s="240">
        <v>180</v>
      </c>
      <c r="I41" s="240">
        <f t="shared" si="10"/>
        <v>180</v>
      </c>
      <c r="J41" s="347"/>
      <c r="K41" s="347"/>
      <c r="L41" s="240"/>
      <c r="M41" s="559"/>
      <c r="N41" s="560"/>
      <c r="O41" s="44"/>
    </row>
    <row r="42" spans="1:15" ht="13.5" customHeight="1">
      <c r="A42" s="114"/>
      <c r="B42" s="18"/>
      <c r="C42" s="34">
        <v>4247</v>
      </c>
      <c r="D42" s="31" t="s">
        <v>205</v>
      </c>
      <c r="E42" s="347"/>
      <c r="F42" s="240"/>
      <c r="G42" s="347">
        <v>1091</v>
      </c>
      <c r="H42" s="240">
        <v>1090.55</v>
      </c>
      <c r="I42" s="240">
        <f t="shared" si="10"/>
        <v>1090.55</v>
      </c>
      <c r="J42" s="347"/>
      <c r="K42" s="347"/>
      <c r="L42" s="240"/>
      <c r="M42" s="559"/>
      <c r="N42" s="560"/>
      <c r="O42" s="44"/>
    </row>
    <row r="43" spans="1:15" ht="13.5" customHeight="1">
      <c r="A43" s="114"/>
      <c r="B43" s="18"/>
      <c r="C43" s="34">
        <v>4249</v>
      </c>
      <c r="D43" s="31" t="s">
        <v>205</v>
      </c>
      <c r="E43" s="347"/>
      <c r="F43" s="240"/>
      <c r="G43" s="347">
        <v>192</v>
      </c>
      <c r="H43" s="240">
        <v>192.45</v>
      </c>
      <c r="I43" s="240">
        <f t="shared" si="10"/>
        <v>192.45</v>
      </c>
      <c r="J43" s="347"/>
      <c r="K43" s="347"/>
      <c r="L43" s="240"/>
      <c r="M43" s="559"/>
      <c r="N43" s="560"/>
      <c r="O43" s="44"/>
    </row>
    <row r="44" spans="1:15" ht="13.5" customHeight="1">
      <c r="A44" s="114"/>
      <c r="B44" s="18"/>
      <c r="C44" s="34">
        <v>4307</v>
      </c>
      <c r="D44" s="31" t="s">
        <v>320</v>
      </c>
      <c r="E44" s="347"/>
      <c r="F44" s="240"/>
      <c r="G44" s="347">
        <v>12008</v>
      </c>
      <c r="H44" s="240">
        <v>12007.06</v>
      </c>
      <c r="I44" s="240">
        <f t="shared" si="10"/>
        <v>12007.06</v>
      </c>
      <c r="J44" s="347"/>
      <c r="K44" s="347"/>
      <c r="L44" s="240"/>
      <c r="M44" s="559"/>
      <c r="N44" s="560"/>
      <c r="O44" s="44"/>
    </row>
    <row r="45" spans="1:15" ht="13.5" customHeight="1">
      <c r="A45" s="114"/>
      <c r="B45" s="18"/>
      <c r="C45" s="34">
        <v>4309</v>
      </c>
      <c r="D45" s="31" t="s">
        <v>320</v>
      </c>
      <c r="E45" s="347"/>
      <c r="F45" s="240"/>
      <c r="G45" s="347">
        <v>2120</v>
      </c>
      <c r="H45" s="240">
        <v>2118.87</v>
      </c>
      <c r="I45" s="240">
        <f t="shared" si="10"/>
        <v>2118.87</v>
      </c>
      <c r="J45" s="347"/>
      <c r="K45" s="347"/>
      <c r="L45" s="240"/>
      <c r="M45" s="559"/>
      <c r="N45" s="560"/>
      <c r="O45" s="44"/>
    </row>
    <row r="46" spans="1:15" ht="13.5" customHeight="1">
      <c r="A46" s="114"/>
      <c r="B46" s="18"/>
      <c r="C46" s="34">
        <v>4437</v>
      </c>
      <c r="D46" s="546" t="s">
        <v>136</v>
      </c>
      <c r="E46" s="347"/>
      <c r="F46" s="240"/>
      <c r="G46" s="347">
        <v>209</v>
      </c>
      <c r="H46" s="240">
        <v>209.53</v>
      </c>
      <c r="I46" s="240">
        <f t="shared" si="10"/>
        <v>209.53</v>
      </c>
      <c r="J46" s="347"/>
      <c r="K46" s="347"/>
      <c r="L46" s="240"/>
      <c r="M46" s="559"/>
      <c r="N46" s="560"/>
      <c r="O46" s="44"/>
    </row>
    <row r="47" spans="1:15" ht="13.5" customHeight="1">
      <c r="A47" s="114"/>
      <c r="B47" s="18"/>
      <c r="C47" s="34">
        <v>4439</v>
      </c>
      <c r="D47" s="546" t="s">
        <v>136</v>
      </c>
      <c r="E47" s="347"/>
      <c r="F47" s="240"/>
      <c r="G47" s="347">
        <v>38</v>
      </c>
      <c r="H47" s="240">
        <v>36.97</v>
      </c>
      <c r="I47" s="240">
        <f t="shared" si="10"/>
        <v>36.97</v>
      </c>
      <c r="J47" s="347"/>
      <c r="K47" s="347"/>
      <c r="L47" s="240"/>
      <c r="M47" s="559"/>
      <c r="N47" s="560"/>
      <c r="O47" s="44"/>
    </row>
    <row r="48" spans="1:15" ht="13.5" customHeight="1">
      <c r="A48" s="114"/>
      <c r="B48" s="18"/>
      <c r="C48" s="34">
        <v>4747</v>
      </c>
      <c r="D48" s="30" t="s">
        <v>449</v>
      </c>
      <c r="E48" s="347"/>
      <c r="F48" s="240"/>
      <c r="G48" s="347">
        <v>425</v>
      </c>
      <c r="H48" s="240">
        <v>425</v>
      </c>
      <c r="I48" s="240">
        <f t="shared" si="10"/>
        <v>425</v>
      </c>
      <c r="J48" s="347"/>
      <c r="K48" s="347"/>
      <c r="L48" s="240"/>
      <c r="M48" s="559"/>
      <c r="N48" s="560"/>
      <c r="O48" s="44"/>
    </row>
    <row r="49" spans="1:15" ht="13.5" customHeight="1">
      <c r="A49" s="114"/>
      <c r="B49" s="18"/>
      <c r="C49" s="34">
        <v>4759</v>
      </c>
      <c r="D49" s="30" t="s">
        <v>449</v>
      </c>
      <c r="E49" s="347"/>
      <c r="F49" s="347"/>
      <c r="G49" s="347">
        <v>75</v>
      </c>
      <c r="H49" s="240">
        <v>75</v>
      </c>
      <c r="I49" s="240">
        <f t="shared" si="10"/>
        <v>75</v>
      </c>
      <c r="J49" s="347"/>
      <c r="K49" s="347"/>
      <c r="L49" s="240"/>
      <c r="M49" s="538"/>
      <c r="N49" s="560"/>
      <c r="O49" s="44"/>
    </row>
    <row r="50" spans="1:15" ht="26.25" customHeight="1">
      <c r="A50" s="534">
        <v>852</v>
      </c>
      <c r="B50" s="544">
        <v>85201</v>
      </c>
      <c r="C50" s="532"/>
      <c r="D50" s="547" t="s">
        <v>308</v>
      </c>
      <c r="E50" s="536">
        <f>SUM(E51:E51)</f>
        <v>436254</v>
      </c>
      <c r="F50" s="537">
        <f>SUM(F51:F51)</f>
        <v>437950.77</v>
      </c>
      <c r="G50" s="536">
        <f aca="true" t="shared" si="11" ref="G50:M50">SUM(G52:G63)</f>
        <v>436254</v>
      </c>
      <c r="H50" s="537">
        <f t="shared" si="11"/>
        <v>437950.7700000001</v>
      </c>
      <c r="I50" s="537">
        <f t="shared" si="11"/>
        <v>437950.7700000001</v>
      </c>
      <c r="J50" s="537">
        <f t="shared" si="11"/>
        <v>115990.23</v>
      </c>
      <c r="K50" s="537">
        <f t="shared" si="11"/>
        <v>20627.82</v>
      </c>
      <c r="L50" s="537">
        <f t="shared" si="11"/>
        <v>0</v>
      </c>
      <c r="M50" s="558">
        <f t="shared" si="11"/>
        <v>0</v>
      </c>
      <c r="N50" s="560"/>
      <c r="O50" s="44"/>
    </row>
    <row r="51" spans="1:15" ht="32.25" customHeight="1">
      <c r="A51" s="123"/>
      <c r="B51" s="31"/>
      <c r="C51" s="34">
        <v>2320</v>
      </c>
      <c r="D51" s="30" t="s">
        <v>462</v>
      </c>
      <c r="E51" s="347">
        <f>'Z 1. 1'!F135</f>
        <v>436254</v>
      </c>
      <c r="F51" s="240">
        <f>'Z 1. 1'!G135</f>
        <v>437950.77</v>
      </c>
      <c r="G51" s="347"/>
      <c r="H51" s="240"/>
      <c r="I51" s="240"/>
      <c r="J51" s="347"/>
      <c r="K51" s="347"/>
      <c r="L51" s="240"/>
      <c r="M51" s="559"/>
      <c r="N51" s="560"/>
      <c r="O51" s="44"/>
    </row>
    <row r="52" spans="1:15" ht="13.5" customHeight="1">
      <c r="A52" s="123"/>
      <c r="B52" s="31"/>
      <c r="C52" s="34">
        <v>3110</v>
      </c>
      <c r="D52" s="36" t="s">
        <v>424</v>
      </c>
      <c r="E52" s="347"/>
      <c r="F52" s="240"/>
      <c r="G52" s="347">
        <v>76644</v>
      </c>
      <c r="H52" s="240">
        <v>78338.62</v>
      </c>
      <c r="I52" s="240">
        <f aca="true" t="shared" si="12" ref="I52:I63">H52</f>
        <v>78338.62</v>
      </c>
      <c r="J52" s="347"/>
      <c r="K52" s="347"/>
      <c r="L52" s="240"/>
      <c r="M52" s="559"/>
      <c r="N52" s="560"/>
      <c r="O52" s="44"/>
    </row>
    <row r="53" spans="1:15" ht="13.5" customHeight="1">
      <c r="A53" s="123"/>
      <c r="B53" s="31"/>
      <c r="C53" s="34">
        <v>4010</v>
      </c>
      <c r="D53" s="30" t="s">
        <v>516</v>
      </c>
      <c r="E53" s="347"/>
      <c r="F53" s="347"/>
      <c r="G53" s="347">
        <v>115990</v>
      </c>
      <c r="H53" s="240">
        <v>115990.23</v>
      </c>
      <c r="I53" s="240">
        <f t="shared" si="12"/>
        <v>115990.23</v>
      </c>
      <c r="J53" s="240">
        <f>I53</f>
        <v>115990.23</v>
      </c>
      <c r="K53" s="347"/>
      <c r="L53" s="347"/>
      <c r="M53" s="559"/>
      <c r="N53" s="560"/>
      <c r="O53" s="44"/>
    </row>
    <row r="54" spans="1:15" ht="13.5" customHeight="1">
      <c r="A54" s="123"/>
      <c r="B54" s="31"/>
      <c r="C54" s="34">
        <v>4110</v>
      </c>
      <c r="D54" s="30" t="s">
        <v>298</v>
      </c>
      <c r="E54" s="347"/>
      <c r="F54" s="347"/>
      <c r="G54" s="347">
        <v>17785</v>
      </c>
      <c r="H54" s="240">
        <v>17785.35</v>
      </c>
      <c r="I54" s="240">
        <f t="shared" si="12"/>
        <v>17785.35</v>
      </c>
      <c r="J54" s="240"/>
      <c r="K54" s="240">
        <f>I54</f>
        <v>17785.35</v>
      </c>
      <c r="L54" s="347"/>
      <c r="M54" s="559"/>
      <c r="N54" s="560"/>
      <c r="O54" s="44"/>
    </row>
    <row r="55" spans="1:15" ht="13.5" customHeight="1">
      <c r="A55" s="123"/>
      <c r="B55" s="31"/>
      <c r="C55" s="34">
        <v>4120</v>
      </c>
      <c r="D55" s="30" t="s">
        <v>125</v>
      </c>
      <c r="E55" s="347"/>
      <c r="F55" s="347"/>
      <c r="G55" s="347">
        <v>2842</v>
      </c>
      <c r="H55" s="240">
        <v>2842.47</v>
      </c>
      <c r="I55" s="240">
        <f t="shared" si="12"/>
        <v>2842.47</v>
      </c>
      <c r="J55" s="240"/>
      <c r="K55" s="240">
        <f>I55</f>
        <v>2842.47</v>
      </c>
      <c r="L55" s="347"/>
      <c r="M55" s="559"/>
      <c r="N55" s="560"/>
      <c r="O55" s="44"/>
    </row>
    <row r="56" spans="1:15" ht="13.5" customHeight="1">
      <c r="A56" s="123"/>
      <c r="B56" s="31"/>
      <c r="C56" s="34">
        <v>4210</v>
      </c>
      <c r="D56" s="31" t="s">
        <v>441</v>
      </c>
      <c r="E56" s="347"/>
      <c r="F56" s="347"/>
      <c r="G56" s="347">
        <v>49287</v>
      </c>
      <c r="H56" s="240">
        <v>49287.4</v>
      </c>
      <c r="I56" s="240">
        <f t="shared" si="12"/>
        <v>49287.4</v>
      </c>
      <c r="J56" s="347"/>
      <c r="K56" s="347"/>
      <c r="L56" s="347"/>
      <c r="M56" s="559"/>
      <c r="N56" s="560"/>
      <c r="O56" s="44"/>
    </row>
    <row r="57" spans="1:15" ht="13.5" customHeight="1">
      <c r="A57" s="123"/>
      <c r="B57" s="31"/>
      <c r="C57" s="34">
        <v>4220</v>
      </c>
      <c r="D57" s="31" t="s">
        <v>1078</v>
      </c>
      <c r="E57" s="347"/>
      <c r="F57" s="347"/>
      <c r="G57" s="347">
        <v>94035</v>
      </c>
      <c r="H57" s="240">
        <v>94034.6</v>
      </c>
      <c r="I57" s="240">
        <f t="shared" si="12"/>
        <v>94034.6</v>
      </c>
      <c r="J57" s="347"/>
      <c r="K57" s="347"/>
      <c r="L57" s="347"/>
      <c r="M57" s="559"/>
      <c r="N57" s="560"/>
      <c r="O57" s="44"/>
    </row>
    <row r="58" spans="1:15" ht="13.5" customHeight="1">
      <c r="A58" s="123"/>
      <c r="B58" s="31"/>
      <c r="C58" s="34">
        <v>4230</v>
      </c>
      <c r="D58" s="31" t="s">
        <v>413</v>
      </c>
      <c r="E58" s="347"/>
      <c r="F58" s="347"/>
      <c r="G58" s="347">
        <v>4212</v>
      </c>
      <c r="H58" s="240">
        <v>4212</v>
      </c>
      <c r="I58" s="240">
        <f t="shared" si="12"/>
        <v>4212</v>
      </c>
      <c r="J58" s="347"/>
      <c r="K58" s="347"/>
      <c r="L58" s="347"/>
      <c r="M58" s="559"/>
      <c r="N58" s="560"/>
      <c r="O58" s="44"/>
    </row>
    <row r="59" spans="1:15" ht="13.5" customHeight="1">
      <c r="A59" s="123"/>
      <c r="B59" s="31"/>
      <c r="C59" s="34">
        <v>4260</v>
      </c>
      <c r="D59" s="31" t="s">
        <v>318</v>
      </c>
      <c r="E59" s="347"/>
      <c r="F59" s="347"/>
      <c r="G59" s="347">
        <v>54640</v>
      </c>
      <c r="H59" s="240">
        <v>54640.38</v>
      </c>
      <c r="I59" s="240">
        <f t="shared" si="12"/>
        <v>54640.38</v>
      </c>
      <c r="J59" s="347"/>
      <c r="K59" s="347"/>
      <c r="L59" s="347"/>
      <c r="M59" s="559"/>
      <c r="N59" s="560"/>
      <c r="O59" s="44"/>
    </row>
    <row r="60" spans="1:15" ht="13.5" customHeight="1">
      <c r="A60" s="123"/>
      <c r="B60" s="31"/>
      <c r="C60" s="34">
        <v>4300</v>
      </c>
      <c r="D60" s="31" t="s">
        <v>320</v>
      </c>
      <c r="E60" s="347"/>
      <c r="F60" s="347"/>
      <c r="G60" s="347">
        <v>17827</v>
      </c>
      <c r="H60" s="240">
        <v>17827.39</v>
      </c>
      <c r="I60" s="240">
        <f t="shared" si="12"/>
        <v>17827.39</v>
      </c>
      <c r="J60" s="347"/>
      <c r="K60" s="347"/>
      <c r="L60" s="347"/>
      <c r="M60" s="559"/>
      <c r="N60" s="560"/>
      <c r="O60" s="44"/>
    </row>
    <row r="61" spans="1:15" ht="13.5" customHeight="1">
      <c r="A61" s="123"/>
      <c r="B61" s="31"/>
      <c r="C61" s="34">
        <v>4370</v>
      </c>
      <c r="D61" s="31" t="s">
        <v>448</v>
      </c>
      <c r="E61" s="347"/>
      <c r="F61" s="347"/>
      <c r="G61" s="347">
        <v>1500</v>
      </c>
      <c r="H61" s="240">
        <v>1500.44</v>
      </c>
      <c r="I61" s="240">
        <f t="shared" si="12"/>
        <v>1500.44</v>
      </c>
      <c r="J61" s="347"/>
      <c r="K61" s="347"/>
      <c r="L61" s="347"/>
      <c r="M61" s="559"/>
      <c r="N61" s="560"/>
      <c r="O61" s="44"/>
    </row>
    <row r="62" spans="1:15" ht="13.5" customHeight="1">
      <c r="A62" s="123"/>
      <c r="B62" s="31"/>
      <c r="C62" s="34">
        <v>4410</v>
      </c>
      <c r="D62" s="31" t="s">
        <v>134</v>
      </c>
      <c r="E62" s="347"/>
      <c r="F62" s="347"/>
      <c r="G62" s="347">
        <v>1000</v>
      </c>
      <c r="H62" s="240">
        <v>1000</v>
      </c>
      <c r="I62" s="240">
        <f t="shared" si="12"/>
        <v>1000</v>
      </c>
      <c r="J62" s="347"/>
      <c r="K62" s="347"/>
      <c r="L62" s="347"/>
      <c r="M62" s="559"/>
      <c r="N62" s="560"/>
      <c r="O62" s="44"/>
    </row>
    <row r="63" spans="1:15" ht="13.5" customHeight="1">
      <c r="A63" s="123"/>
      <c r="B63" s="31"/>
      <c r="C63" s="34">
        <v>4430</v>
      </c>
      <c r="D63" s="546" t="s">
        <v>136</v>
      </c>
      <c r="E63" s="347"/>
      <c r="F63" s="347"/>
      <c r="G63" s="347">
        <v>492</v>
      </c>
      <c r="H63" s="240">
        <v>491.89</v>
      </c>
      <c r="I63" s="240">
        <f t="shared" si="12"/>
        <v>491.89</v>
      </c>
      <c r="J63" s="347"/>
      <c r="K63" s="347"/>
      <c r="L63" s="347"/>
      <c r="M63" s="559"/>
      <c r="N63" s="560"/>
      <c r="O63" s="44"/>
    </row>
    <row r="64" spans="1:15" ht="17.25" customHeight="1">
      <c r="A64" s="540">
        <v>852</v>
      </c>
      <c r="B64" s="541">
        <v>85204</v>
      </c>
      <c r="C64" s="532"/>
      <c r="D64" s="542" t="s">
        <v>575</v>
      </c>
      <c r="E64" s="536">
        <f>E65+E66</f>
        <v>98781</v>
      </c>
      <c r="F64" s="537">
        <f>F65+F66</f>
        <v>98782.19</v>
      </c>
      <c r="G64" s="536">
        <f aca="true" t="shared" si="13" ref="G64:M64">SUM(G67:G71)</f>
        <v>136113</v>
      </c>
      <c r="H64" s="537">
        <f t="shared" si="13"/>
        <v>136113.97999999998</v>
      </c>
      <c r="I64" s="537">
        <f t="shared" si="13"/>
        <v>136113.97999999998</v>
      </c>
      <c r="J64" s="537">
        <f t="shared" si="13"/>
        <v>18776</v>
      </c>
      <c r="K64" s="537">
        <f t="shared" si="13"/>
        <v>3331.74</v>
      </c>
      <c r="L64" s="537">
        <f t="shared" si="13"/>
        <v>37331.79</v>
      </c>
      <c r="M64" s="558">
        <f t="shared" si="13"/>
        <v>0</v>
      </c>
      <c r="N64" s="560"/>
      <c r="O64" s="44"/>
    </row>
    <row r="65" spans="1:15" ht="24.75" customHeight="1">
      <c r="A65" s="123"/>
      <c r="B65" s="31"/>
      <c r="C65" s="71">
        <v>2310</v>
      </c>
      <c r="D65" s="30" t="s">
        <v>484</v>
      </c>
      <c r="E65" s="347">
        <f>'Z 1. 1'!F142</f>
        <v>57433</v>
      </c>
      <c r="F65" s="240">
        <f>'Z 1. 1'!G142</f>
        <v>57433.15</v>
      </c>
      <c r="G65" s="347"/>
      <c r="H65" s="240"/>
      <c r="I65" s="240"/>
      <c r="J65" s="347"/>
      <c r="K65" s="347"/>
      <c r="L65" s="240">
        <f>I65</f>
        <v>0</v>
      </c>
      <c r="M65" s="559"/>
      <c r="N65" s="560"/>
      <c r="O65" s="44"/>
    </row>
    <row r="66" spans="1:15" ht="22.5" customHeight="1">
      <c r="A66" s="123"/>
      <c r="B66" s="31"/>
      <c r="C66" s="71">
        <v>2320</v>
      </c>
      <c r="D66" s="30" t="s">
        <v>485</v>
      </c>
      <c r="E66" s="347">
        <f>'Z 1. 1'!F143</f>
        <v>41348</v>
      </c>
      <c r="F66" s="240">
        <f>'Z 1. 1'!G143</f>
        <v>41349.04</v>
      </c>
      <c r="G66" s="347"/>
      <c r="H66" s="240"/>
      <c r="I66" s="240"/>
      <c r="J66" s="347"/>
      <c r="K66" s="347"/>
      <c r="L66" s="240"/>
      <c r="M66" s="559"/>
      <c r="N66" s="560"/>
      <c r="O66" s="44"/>
    </row>
    <row r="67" spans="1:15" ht="22.5" customHeight="1">
      <c r="A67" s="123"/>
      <c r="B67" s="31"/>
      <c r="C67" s="34">
        <v>2320</v>
      </c>
      <c r="D67" s="30" t="s">
        <v>212</v>
      </c>
      <c r="E67" s="347"/>
      <c r="F67" s="240"/>
      <c r="G67" s="347">
        <f>'Z 1. 2 '!D449</f>
        <v>37332</v>
      </c>
      <c r="H67" s="240">
        <f>'Z 1. 2 '!E449</f>
        <v>37331.79</v>
      </c>
      <c r="I67" s="240">
        <f>H67</f>
        <v>37331.79</v>
      </c>
      <c r="J67" s="347"/>
      <c r="K67" s="347"/>
      <c r="L67" s="240">
        <f>I67</f>
        <v>37331.79</v>
      </c>
      <c r="M67" s="559"/>
      <c r="N67" s="560"/>
      <c r="O67" s="44"/>
    </row>
    <row r="68" spans="1:15" ht="13.5" customHeight="1">
      <c r="A68" s="123"/>
      <c r="B68" s="31"/>
      <c r="C68" s="35" t="s">
        <v>423</v>
      </c>
      <c r="D68" s="30" t="s">
        <v>424</v>
      </c>
      <c r="E68" s="347"/>
      <c r="F68" s="240"/>
      <c r="G68" s="347">
        <v>76674</v>
      </c>
      <c r="H68" s="240">
        <v>76674.45</v>
      </c>
      <c r="I68" s="240">
        <f>H68</f>
        <v>76674.45</v>
      </c>
      <c r="J68" s="347"/>
      <c r="K68" s="347"/>
      <c r="L68" s="347"/>
      <c r="M68" s="559"/>
      <c r="N68" s="560"/>
      <c r="O68" s="44"/>
    </row>
    <row r="69" spans="1:15" ht="13.5" customHeight="1">
      <c r="A69" s="123"/>
      <c r="B69" s="31"/>
      <c r="C69" s="35" t="s">
        <v>148</v>
      </c>
      <c r="D69" s="30" t="s">
        <v>298</v>
      </c>
      <c r="E69" s="347"/>
      <c r="F69" s="240"/>
      <c r="G69" s="347">
        <v>2871</v>
      </c>
      <c r="H69" s="240">
        <v>2871.31</v>
      </c>
      <c r="I69" s="240">
        <f>H69</f>
        <v>2871.31</v>
      </c>
      <c r="J69" s="347"/>
      <c r="K69" s="240">
        <f>I69</f>
        <v>2871.31</v>
      </c>
      <c r="L69" s="347"/>
      <c r="M69" s="559"/>
      <c r="N69" s="560"/>
      <c r="O69" s="44"/>
    </row>
    <row r="70" spans="1:15" ht="13.5" customHeight="1">
      <c r="A70" s="123"/>
      <c r="B70" s="31"/>
      <c r="C70" s="35" t="s">
        <v>124</v>
      </c>
      <c r="D70" s="31" t="s">
        <v>125</v>
      </c>
      <c r="E70" s="347"/>
      <c r="F70" s="240"/>
      <c r="G70" s="347">
        <v>460</v>
      </c>
      <c r="H70" s="240">
        <v>460.43</v>
      </c>
      <c r="I70" s="240">
        <f>H70</f>
        <v>460.43</v>
      </c>
      <c r="J70" s="347"/>
      <c r="K70" s="240">
        <f>I70</f>
        <v>460.43</v>
      </c>
      <c r="L70" s="347"/>
      <c r="M70" s="559"/>
      <c r="N70" s="560"/>
      <c r="O70" s="44"/>
    </row>
    <row r="71" spans="1:15" ht="13.5" customHeight="1">
      <c r="A71" s="123"/>
      <c r="B71" s="31"/>
      <c r="C71" s="35" t="s">
        <v>855</v>
      </c>
      <c r="D71" s="30" t="s">
        <v>856</v>
      </c>
      <c r="E71" s="347"/>
      <c r="F71" s="240"/>
      <c r="G71" s="347">
        <v>18776</v>
      </c>
      <c r="H71" s="240">
        <v>18776</v>
      </c>
      <c r="I71" s="240">
        <f>H71</f>
        <v>18776</v>
      </c>
      <c r="J71" s="240">
        <f>I71</f>
        <v>18776</v>
      </c>
      <c r="K71" s="347"/>
      <c r="L71" s="347"/>
      <c r="M71" s="559"/>
      <c r="N71" s="560"/>
      <c r="O71" s="44"/>
    </row>
    <row r="72" spans="1:15" ht="25.5" customHeight="1">
      <c r="A72" s="540">
        <v>853</v>
      </c>
      <c r="B72" s="541">
        <v>85311</v>
      </c>
      <c r="C72" s="532">
        <v>2310</v>
      </c>
      <c r="D72" s="542" t="s">
        <v>388</v>
      </c>
      <c r="E72" s="536">
        <v>0</v>
      </c>
      <c r="F72" s="536">
        <v>0</v>
      </c>
      <c r="G72" s="536">
        <f aca="true" t="shared" si="14" ref="G72:M72">G73</f>
        <v>34770</v>
      </c>
      <c r="H72" s="537">
        <f t="shared" si="14"/>
        <v>34770</v>
      </c>
      <c r="I72" s="537">
        <f t="shared" si="14"/>
        <v>34770</v>
      </c>
      <c r="J72" s="537">
        <f t="shared" si="14"/>
        <v>0</v>
      </c>
      <c r="K72" s="537">
        <f t="shared" si="14"/>
        <v>0</v>
      </c>
      <c r="L72" s="537">
        <f t="shared" si="14"/>
        <v>34770</v>
      </c>
      <c r="M72" s="558">
        <f t="shared" si="14"/>
        <v>0</v>
      </c>
      <c r="N72" s="557"/>
      <c r="O72" s="44"/>
    </row>
    <row r="73" spans="1:15" ht="36.75" customHeight="1">
      <c r="A73" s="123"/>
      <c r="B73" s="31"/>
      <c r="C73" s="71">
        <v>2310</v>
      </c>
      <c r="D73" s="30" t="s">
        <v>463</v>
      </c>
      <c r="E73" s="347"/>
      <c r="F73" s="347"/>
      <c r="G73" s="347">
        <f>'Z 1. 2 '!D507</f>
        <v>34770</v>
      </c>
      <c r="H73" s="240">
        <f>'Z 1. 2 '!E507</f>
        <v>34770</v>
      </c>
      <c r="I73" s="240">
        <f>H73</f>
        <v>34770</v>
      </c>
      <c r="J73" s="347"/>
      <c r="K73" s="347"/>
      <c r="L73" s="240">
        <f>I73</f>
        <v>34770</v>
      </c>
      <c r="M73" s="559"/>
      <c r="N73" s="560"/>
      <c r="O73" s="44"/>
    </row>
    <row r="74" spans="1:15" ht="24" customHeight="1">
      <c r="A74" s="540">
        <v>921</v>
      </c>
      <c r="B74" s="541">
        <v>92116</v>
      </c>
      <c r="C74" s="532">
        <v>2310</v>
      </c>
      <c r="D74" s="542" t="s">
        <v>578</v>
      </c>
      <c r="E74" s="536">
        <v>0</v>
      </c>
      <c r="F74" s="536">
        <v>0</v>
      </c>
      <c r="G74" s="536">
        <f aca="true" t="shared" si="15" ref="G74:M74">G75</f>
        <v>33000</v>
      </c>
      <c r="H74" s="537">
        <f t="shared" si="15"/>
        <v>33000</v>
      </c>
      <c r="I74" s="537">
        <f t="shared" si="15"/>
        <v>33000</v>
      </c>
      <c r="J74" s="537">
        <f t="shared" si="15"/>
        <v>0</v>
      </c>
      <c r="K74" s="537">
        <f t="shared" si="15"/>
        <v>0</v>
      </c>
      <c r="L74" s="537">
        <f t="shared" si="15"/>
        <v>33000</v>
      </c>
      <c r="M74" s="558">
        <f t="shared" si="15"/>
        <v>0</v>
      </c>
      <c r="N74" s="557"/>
      <c r="O74" s="44"/>
    </row>
    <row r="75" spans="1:15" ht="33" customHeight="1">
      <c r="A75" s="123"/>
      <c r="B75" s="31"/>
      <c r="C75" s="71">
        <v>2310</v>
      </c>
      <c r="D75" s="30" t="s">
        <v>463</v>
      </c>
      <c r="E75" s="347">
        <v>0</v>
      </c>
      <c r="F75" s="347"/>
      <c r="G75" s="347">
        <f>'Z 1. 2 '!D694</f>
        <v>33000</v>
      </c>
      <c r="H75" s="240">
        <f>'Z 1. 2 '!E694</f>
        <v>33000</v>
      </c>
      <c r="I75" s="240">
        <f>H75</f>
        <v>33000</v>
      </c>
      <c r="J75" s="347"/>
      <c r="K75" s="347"/>
      <c r="L75" s="240">
        <f>I75</f>
        <v>33000</v>
      </c>
      <c r="M75" s="559"/>
      <c r="N75" s="561"/>
      <c r="O75" s="44"/>
    </row>
    <row r="76" spans="1:15" ht="23.25" customHeight="1" thickBot="1">
      <c r="A76" s="258"/>
      <c r="B76" s="548"/>
      <c r="C76" s="549"/>
      <c r="D76" s="550" t="s">
        <v>851</v>
      </c>
      <c r="E76" s="562">
        <f>E8</f>
        <v>3611365</v>
      </c>
      <c r="F76" s="563">
        <f aca="true" t="shared" si="16" ref="F76:M76">F8</f>
        <v>3614283.8800000004</v>
      </c>
      <c r="G76" s="562">
        <f t="shared" si="16"/>
        <v>4538360</v>
      </c>
      <c r="H76" s="563">
        <f t="shared" si="16"/>
        <v>4541279.17</v>
      </c>
      <c r="I76" s="563">
        <f t="shared" si="16"/>
        <v>766536.4700000001</v>
      </c>
      <c r="J76" s="563">
        <f t="shared" si="16"/>
        <v>189630.27</v>
      </c>
      <c r="K76" s="563">
        <f t="shared" si="16"/>
        <v>33673.31</v>
      </c>
      <c r="L76" s="563">
        <f t="shared" si="16"/>
        <v>146564.09</v>
      </c>
      <c r="M76" s="565">
        <f t="shared" si="16"/>
        <v>3764650.5</v>
      </c>
      <c r="N76" s="557"/>
      <c r="O76" s="109"/>
    </row>
    <row r="77" spans="14:15" ht="21" customHeight="1">
      <c r="N77" s="44"/>
      <c r="O77" s="44"/>
    </row>
    <row r="78" spans="1:15" ht="15" customHeight="1">
      <c r="A78" s="80"/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112"/>
      <c r="O78" s="44"/>
    </row>
    <row r="79" spans="1:15" ht="15" customHeight="1">
      <c r="A79" s="11"/>
      <c r="B79" s="11"/>
      <c r="C79" s="11"/>
      <c r="D79" s="11" t="s">
        <v>389</v>
      </c>
      <c r="E79" s="11"/>
      <c r="F79" s="11"/>
      <c r="G79" s="11"/>
      <c r="H79" s="11"/>
      <c r="I79" s="11"/>
      <c r="J79" s="829" t="s">
        <v>113</v>
      </c>
      <c r="K79" s="829"/>
      <c r="L79" s="829"/>
      <c r="M79" s="11"/>
      <c r="N79" s="113"/>
      <c r="O79" s="44"/>
    </row>
    <row r="80" spans="1:14" ht="1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</row>
    <row r="81" spans="1:14" ht="12.75" customHeight="1">
      <c r="A81" s="11"/>
      <c r="B81" s="11"/>
      <c r="C81" s="11"/>
      <c r="D81" s="11"/>
      <c r="E81" s="11"/>
      <c r="F81" s="11"/>
      <c r="G81" s="11"/>
      <c r="H81" s="11"/>
      <c r="I81" s="11"/>
      <c r="J81" s="829" t="s">
        <v>1090</v>
      </c>
      <c r="K81" s="829"/>
      <c r="L81" s="829"/>
      <c r="M81" s="11"/>
      <c r="N81" s="11"/>
    </row>
    <row r="82" spans="1:14" ht="13.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</row>
    <row r="83" spans="1:14" ht="12.7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</row>
    <row r="84" spans="1:14" ht="18" customHeight="1">
      <c r="A84" s="1015"/>
      <c r="B84" s="1016"/>
      <c r="C84" s="1016"/>
      <c r="D84" s="1016"/>
      <c r="E84" s="1016"/>
      <c r="F84" s="1016"/>
      <c r="G84" s="1016"/>
      <c r="H84" s="1016"/>
      <c r="I84" s="1016"/>
      <c r="J84" s="1016"/>
      <c r="K84" s="1016"/>
      <c r="L84" s="1016"/>
      <c r="M84" s="1016"/>
      <c r="N84" s="80"/>
    </row>
    <row r="85" spans="1:14" ht="14.2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</row>
    <row r="86" spans="1:14" ht="14.2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</row>
    <row r="87" spans="1:14" ht="15" customHeight="1">
      <c r="A87" s="6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</row>
    <row r="88" spans="1:14" ht="13.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</row>
    <row r="89" spans="1:14" ht="15.7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</row>
    <row r="90" spans="1:14" ht="15.7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</row>
    <row r="91" spans="1:14" ht="1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</row>
    <row r="92" spans="1:14" ht="24.75" customHeight="1">
      <c r="A92" s="1017"/>
      <c r="B92" s="1017"/>
      <c r="C92" s="1017"/>
      <c r="D92" s="1017"/>
      <c r="E92" s="1017"/>
      <c r="F92" s="1017"/>
      <c r="G92" s="1017"/>
      <c r="H92" s="1017"/>
      <c r="I92" s="1017"/>
      <c r="J92" s="1017"/>
      <c r="K92" s="1017"/>
      <c r="L92" s="1017"/>
      <c r="M92" s="1017"/>
      <c r="N92" s="81"/>
    </row>
    <row r="93" spans="1:14" ht="23.25" customHeight="1">
      <c r="A93" s="1017"/>
      <c r="B93" s="1017"/>
      <c r="C93" s="1017"/>
      <c r="D93" s="1017"/>
      <c r="E93" s="1017"/>
      <c r="F93" s="1017"/>
      <c r="G93" s="1017"/>
      <c r="H93" s="1017"/>
      <c r="I93" s="1017"/>
      <c r="J93" s="1017"/>
      <c r="K93" s="1017"/>
      <c r="L93" s="1017"/>
      <c r="M93" s="1017"/>
      <c r="N93" s="81"/>
    </row>
    <row r="94" spans="1:14" ht="21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</row>
    <row r="95" spans="1:14" ht="20.2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</row>
    <row r="96" spans="1:14" ht="12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</row>
    <row r="97" spans="1:14" ht="47.25" customHeight="1">
      <c r="A97" s="1020"/>
      <c r="B97" s="1020"/>
      <c r="C97" s="1020"/>
      <c r="D97" s="1020"/>
      <c r="E97" s="1020"/>
      <c r="F97" s="1020"/>
      <c r="G97" s="1020"/>
      <c r="H97" s="1020"/>
      <c r="I97" s="1020"/>
      <c r="J97" s="1020"/>
      <c r="K97" s="1020"/>
      <c r="L97" s="1020"/>
      <c r="M97" s="1020"/>
      <c r="N97" s="82"/>
    </row>
    <row r="98" spans="1:14" ht="26.25" customHeight="1">
      <c r="A98" s="1017"/>
      <c r="B98" s="1017"/>
      <c r="C98" s="1017"/>
      <c r="D98" s="1017"/>
      <c r="E98" s="1017"/>
      <c r="F98" s="1017"/>
      <c r="G98" s="1017"/>
      <c r="H98" s="1017"/>
      <c r="I98" s="1017"/>
      <c r="J98" s="1017"/>
      <c r="K98" s="1017"/>
      <c r="L98" s="1017"/>
      <c r="M98" s="1017"/>
      <c r="N98" s="81"/>
    </row>
    <row r="99" spans="1:14" ht="16.5" customHeight="1">
      <c r="A99" s="6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</row>
    <row r="100" spans="1:14" ht="15" customHeight="1">
      <c r="A100" s="1017"/>
      <c r="B100" s="1017"/>
      <c r="C100" s="1017"/>
      <c r="D100" s="1017"/>
      <c r="E100" s="1017"/>
      <c r="F100" s="1017"/>
      <c r="G100" s="1017"/>
      <c r="H100" s="1017"/>
      <c r="I100" s="1017"/>
      <c r="J100" s="1017"/>
      <c r="K100" s="1017"/>
      <c r="L100" s="1017"/>
      <c r="M100" s="1017"/>
      <c r="N100" s="81"/>
    </row>
    <row r="101" spans="1:14" ht="37.5" customHeight="1">
      <c r="A101" s="1017"/>
      <c r="B101" s="1017"/>
      <c r="C101" s="1017"/>
      <c r="D101" s="1017"/>
      <c r="E101" s="1017"/>
      <c r="F101" s="1017"/>
      <c r="G101" s="1017"/>
      <c r="H101" s="1017"/>
      <c r="I101" s="1017"/>
      <c r="J101" s="1017"/>
      <c r="K101" s="1017"/>
      <c r="L101" s="1017"/>
      <c r="M101" s="1017"/>
      <c r="N101" s="81"/>
    </row>
    <row r="102" spans="1:14" ht="27.75" customHeight="1">
      <c r="A102" s="1017"/>
      <c r="B102" s="1017"/>
      <c r="C102" s="1017"/>
      <c r="D102" s="1017"/>
      <c r="E102" s="1017"/>
      <c r="F102" s="1017"/>
      <c r="G102" s="1017"/>
      <c r="H102" s="1017"/>
      <c r="I102" s="1017"/>
      <c r="J102" s="1017"/>
      <c r="K102" s="1017"/>
      <c r="L102" s="1017"/>
      <c r="M102" s="1017"/>
      <c r="N102" s="81"/>
    </row>
    <row r="103" spans="1:14" ht="27.75" customHeight="1">
      <c r="A103" s="1017"/>
      <c r="B103" s="1017"/>
      <c r="C103" s="1017"/>
      <c r="D103" s="1017"/>
      <c r="E103" s="1017"/>
      <c r="F103" s="1017"/>
      <c r="G103" s="1017"/>
      <c r="H103" s="1017"/>
      <c r="I103" s="1017"/>
      <c r="J103" s="1017"/>
      <c r="K103" s="1017"/>
      <c r="L103" s="1017"/>
      <c r="M103" s="1017"/>
      <c r="N103" s="81"/>
    </row>
    <row r="104" spans="1:14" ht="12.75">
      <c r="A104" s="1015"/>
      <c r="B104" s="1016"/>
      <c r="C104" s="1016"/>
      <c r="D104" s="1016"/>
      <c r="E104" s="1016"/>
      <c r="F104" s="1016"/>
      <c r="G104" s="1016"/>
      <c r="H104" s="1016"/>
      <c r="I104" s="1016"/>
      <c r="J104" s="1016"/>
      <c r="K104" s="1016"/>
      <c r="L104" s="1016"/>
      <c r="M104" s="1016"/>
      <c r="N104" s="80"/>
    </row>
    <row r="105" spans="1:14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</row>
    <row r="106" spans="1:14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</row>
    <row r="107" spans="1:14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</row>
    <row r="108" spans="1:14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</row>
    <row r="109" spans="1:14" ht="29.25" customHeight="1">
      <c r="A109" s="11"/>
      <c r="B109" s="11"/>
      <c r="C109" s="11"/>
      <c r="D109" s="1019"/>
      <c r="E109" s="1019"/>
      <c r="F109" s="1019"/>
      <c r="G109" s="1019"/>
      <c r="H109" s="1019"/>
      <c r="I109" s="1019"/>
      <c r="J109" s="1019"/>
      <c r="K109" s="1019"/>
      <c r="L109" s="1019"/>
      <c r="M109" s="1019"/>
      <c r="N109" s="79"/>
    </row>
  </sheetData>
  <mergeCells count="25">
    <mergeCell ref="D109:M109"/>
    <mergeCell ref="A104:M104"/>
    <mergeCell ref="A100:M100"/>
    <mergeCell ref="A97:M97"/>
    <mergeCell ref="A98:M98"/>
    <mergeCell ref="A102:M102"/>
    <mergeCell ref="A103:M103"/>
    <mergeCell ref="A101:M101"/>
    <mergeCell ref="A84:M84"/>
    <mergeCell ref="A93:M93"/>
    <mergeCell ref="A92:M92"/>
    <mergeCell ref="D4:D6"/>
    <mergeCell ref="E4:E6"/>
    <mergeCell ref="M5:M6"/>
    <mergeCell ref="F4:F6"/>
    <mergeCell ref="H4:H6"/>
    <mergeCell ref="J81:L81"/>
    <mergeCell ref="J79:L79"/>
    <mergeCell ref="C1:M1"/>
    <mergeCell ref="A2:M2"/>
    <mergeCell ref="A4:C5"/>
    <mergeCell ref="G4:G6"/>
    <mergeCell ref="I5:I6"/>
    <mergeCell ref="J5:L5"/>
    <mergeCell ref="I4:M4"/>
  </mergeCells>
  <printOptions/>
  <pageMargins left="0" right="0" top="0.3937007874015748" bottom="0.31496062992125984" header="0.35433070866141736" footer="0.5118110236220472"/>
  <pageSetup horizontalDpi="360" verticalDpi="360" orientation="landscape" paperSize="9" scale="95" r:id="rId1"/>
  <headerFooter alignWithMargins="0">
    <oddFooter>&amp;CStrona &amp;P</oddFooter>
  </headerFooter>
  <rowBreaks count="3" manualBreakCount="3">
    <brk id="23" max="12" man="1"/>
    <brk id="49" max="12" man="1"/>
    <brk id="73" max="1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2:N32"/>
  <sheetViews>
    <sheetView workbookViewId="0" topLeftCell="A6">
      <selection activeCell="E10" sqref="E10"/>
    </sheetView>
  </sheetViews>
  <sheetFormatPr defaultColWidth="9.00390625" defaultRowHeight="12.75"/>
  <cols>
    <col min="1" max="1" width="4.375" style="0" customWidth="1"/>
    <col min="2" max="2" width="38.75390625" style="0" customWidth="1"/>
    <col min="3" max="3" width="12.125" style="0" customWidth="1"/>
    <col min="4" max="4" width="19.125" style="0" customWidth="1"/>
    <col min="5" max="5" width="22.875" style="0" customWidth="1"/>
    <col min="6" max="6" width="21.25390625" style="0" customWidth="1"/>
    <col min="7" max="8" width="27.375" style="0" customWidth="1"/>
  </cols>
  <sheetData>
    <row r="1" ht="28.5" customHeight="1"/>
    <row r="2" spans="5:8" ht="16.5" customHeight="1">
      <c r="E2" s="376" t="s">
        <v>412</v>
      </c>
      <c r="F2" s="183"/>
      <c r="G2" s="37"/>
      <c r="H2" s="37"/>
    </row>
    <row r="3" spans="1:11" ht="46.5" customHeight="1">
      <c r="A3" s="159"/>
      <c r="B3" s="1021" t="s">
        <v>8</v>
      </c>
      <c r="C3" s="1022"/>
      <c r="D3" s="1022"/>
      <c r="E3" s="1022"/>
      <c r="F3" s="159"/>
      <c r="G3" s="159"/>
      <c r="H3" s="159"/>
      <c r="I3" s="159"/>
      <c r="J3" s="159"/>
      <c r="K3" s="159"/>
    </row>
    <row r="4" ht="21.75" customHeight="1" thickBot="1">
      <c r="B4" s="19"/>
    </row>
    <row r="5" spans="1:11" ht="24.75" customHeight="1">
      <c r="A5" s="1024" t="s">
        <v>579</v>
      </c>
      <c r="B5" s="1031" t="s">
        <v>580</v>
      </c>
      <c r="C5" s="1029" t="s">
        <v>581</v>
      </c>
      <c r="D5" s="1026" t="s">
        <v>1041</v>
      </c>
      <c r="E5" s="1033" t="s">
        <v>7</v>
      </c>
      <c r="F5" s="109"/>
      <c r="G5" s="15"/>
      <c r="H5" s="15"/>
      <c r="I5" s="1028"/>
      <c r="J5" s="1028"/>
      <c r="K5" s="1028"/>
    </row>
    <row r="6" spans="1:11" ht="18.75" customHeight="1">
      <c r="A6" s="1025"/>
      <c r="B6" s="1032"/>
      <c r="C6" s="1030"/>
      <c r="D6" s="1027"/>
      <c r="E6" s="1034"/>
      <c r="F6" s="109"/>
      <c r="G6" s="15"/>
      <c r="H6" s="15"/>
      <c r="I6" s="1028"/>
      <c r="J6" s="1028"/>
      <c r="K6" s="1028"/>
    </row>
    <row r="7" spans="1:8" ht="13.5" customHeight="1">
      <c r="A7" s="192">
        <v>1</v>
      </c>
      <c r="B7" s="193">
        <v>2</v>
      </c>
      <c r="C7" s="212">
        <v>3</v>
      </c>
      <c r="D7" s="213">
        <v>4</v>
      </c>
      <c r="E7" s="214">
        <v>5</v>
      </c>
      <c r="F7" s="111"/>
      <c r="G7" s="38"/>
      <c r="H7" s="38"/>
    </row>
    <row r="8" spans="1:8" ht="21.75" customHeight="1">
      <c r="A8" s="160" t="s">
        <v>160</v>
      </c>
      <c r="B8" s="205" t="s">
        <v>153</v>
      </c>
      <c r="C8" s="208"/>
      <c r="D8" s="203">
        <f>D9+D10</f>
        <v>55672336</v>
      </c>
      <c r="E8" s="225">
        <f>E9+E10</f>
        <v>53910868.07</v>
      </c>
      <c r="F8" s="200"/>
      <c r="G8" s="7"/>
      <c r="H8" s="7"/>
    </row>
    <row r="9" spans="1:8" ht="21.75" customHeight="1">
      <c r="A9" s="644" t="s">
        <v>151</v>
      </c>
      <c r="B9" s="643" t="s">
        <v>154</v>
      </c>
      <c r="C9" s="645"/>
      <c r="D9" s="646">
        <v>40721550</v>
      </c>
      <c r="E9" s="647">
        <v>40595146.69</v>
      </c>
      <c r="F9" s="200"/>
      <c r="G9" s="7"/>
      <c r="H9" s="7"/>
    </row>
    <row r="10" spans="1:8" ht="21.75" customHeight="1">
      <c r="A10" s="644" t="s">
        <v>152</v>
      </c>
      <c r="B10" s="643" t="s">
        <v>155</v>
      </c>
      <c r="C10" s="645"/>
      <c r="D10" s="646">
        <v>14950786</v>
      </c>
      <c r="E10" s="647">
        <v>13315721.38</v>
      </c>
      <c r="F10" s="200"/>
      <c r="G10" s="7"/>
      <c r="H10" s="7"/>
    </row>
    <row r="11" spans="1:8" ht="22.5" customHeight="1">
      <c r="A11" s="160" t="s">
        <v>564</v>
      </c>
      <c r="B11" s="205" t="s">
        <v>156</v>
      </c>
      <c r="C11" s="208"/>
      <c r="D11" s="203">
        <f>D12+D13</f>
        <v>60493559</v>
      </c>
      <c r="E11" s="225">
        <f>E12+E13</f>
        <v>58584651.89</v>
      </c>
      <c r="F11" s="200"/>
      <c r="G11" s="7"/>
      <c r="H11" s="7"/>
    </row>
    <row r="12" spans="1:8" ht="22.5" customHeight="1">
      <c r="A12" s="644" t="s">
        <v>157</v>
      </c>
      <c r="B12" s="643" t="s">
        <v>866</v>
      </c>
      <c r="C12" s="645"/>
      <c r="D12" s="646">
        <v>39149803</v>
      </c>
      <c r="E12" s="647">
        <v>38832045.34</v>
      </c>
      <c r="F12" s="200"/>
      <c r="G12" s="7"/>
      <c r="H12" s="7"/>
    </row>
    <row r="13" spans="1:8" ht="22.5" customHeight="1">
      <c r="A13" s="644" t="s">
        <v>158</v>
      </c>
      <c r="B13" s="643" t="s">
        <v>895</v>
      </c>
      <c r="C13" s="645"/>
      <c r="D13" s="646">
        <v>21343756</v>
      </c>
      <c r="E13" s="647">
        <v>19752606.55</v>
      </c>
      <c r="F13" s="200"/>
      <c r="G13" s="7"/>
      <c r="H13" s="7"/>
    </row>
    <row r="14" spans="1:8" ht="21" customHeight="1">
      <c r="A14" s="641" t="s">
        <v>565</v>
      </c>
      <c r="B14" s="648" t="s">
        <v>159</v>
      </c>
      <c r="C14" s="649"/>
      <c r="D14" s="650">
        <f>D8-D11</f>
        <v>-4821223</v>
      </c>
      <c r="E14" s="651">
        <f>E8-E11</f>
        <v>-4673783.82</v>
      </c>
      <c r="F14" s="201"/>
      <c r="G14" s="7"/>
      <c r="H14" s="7"/>
    </row>
    <row r="15" spans="1:8" ht="25.5" customHeight="1">
      <c r="A15" s="652" t="s">
        <v>161</v>
      </c>
      <c r="B15" s="653" t="s">
        <v>173</v>
      </c>
      <c r="C15" s="654"/>
      <c r="D15" s="650">
        <f>D16-D24</f>
        <v>4821223</v>
      </c>
      <c r="E15" s="651">
        <f>E16-E24</f>
        <v>4821223.890000001</v>
      </c>
      <c r="F15" s="201"/>
      <c r="G15" s="7"/>
      <c r="H15" s="7"/>
    </row>
    <row r="16" spans="1:8" ht="20.25" customHeight="1">
      <c r="A16" s="153" t="s">
        <v>162</v>
      </c>
      <c r="B16" s="205" t="s">
        <v>163</v>
      </c>
      <c r="C16" s="209"/>
      <c r="D16" s="157">
        <f>SUM(D17:D23)</f>
        <v>6416668</v>
      </c>
      <c r="E16" s="221">
        <f>SUM(E17:E23)</f>
        <v>6416668.62</v>
      </c>
      <c r="F16" s="202"/>
      <c r="G16" s="12"/>
      <c r="H16" s="12"/>
    </row>
    <row r="17" spans="1:8" ht="20.25" customHeight="1">
      <c r="A17" s="9" t="s">
        <v>164</v>
      </c>
      <c r="B17" s="154" t="s">
        <v>901</v>
      </c>
      <c r="C17" s="207" t="s">
        <v>1015</v>
      </c>
      <c r="D17" s="158">
        <v>0</v>
      </c>
      <c r="E17" s="222">
        <v>0</v>
      </c>
      <c r="F17" s="199"/>
      <c r="G17" s="7"/>
      <c r="H17" s="7"/>
    </row>
    <row r="18" spans="1:8" ht="21" customHeight="1">
      <c r="A18" s="9" t="s">
        <v>165</v>
      </c>
      <c r="B18" s="154" t="s">
        <v>587</v>
      </c>
      <c r="C18" s="207" t="s">
        <v>1015</v>
      </c>
      <c r="D18" s="158">
        <v>1000000</v>
      </c>
      <c r="E18" s="222">
        <v>1000000</v>
      </c>
      <c r="F18" s="199"/>
      <c r="G18" s="7"/>
      <c r="H18" s="7"/>
    </row>
    <row r="19" spans="1:8" ht="22.5" customHeight="1">
      <c r="A19" s="9" t="s">
        <v>166</v>
      </c>
      <c r="B19" s="154" t="s">
        <v>594</v>
      </c>
      <c r="C19" s="207" t="s">
        <v>1017</v>
      </c>
      <c r="D19" s="158"/>
      <c r="E19" s="222">
        <v>0</v>
      </c>
      <c r="F19" s="199"/>
      <c r="G19" s="7"/>
      <c r="H19" s="7"/>
    </row>
    <row r="20" spans="1:8" ht="16.5" customHeight="1">
      <c r="A20" s="9" t="s">
        <v>167</v>
      </c>
      <c r="B20" s="154" t="s">
        <v>589</v>
      </c>
      <c r="C20" s="207" t="s">
        <v>170</v>
      </c>
      <c r="D20" s="158">
        <v>0</v>
      </c>
      <c r="E20" s="222"/>
      <c r="F20" s="199"/>
      <c r="G20" s="7"/>
      <c r="H20" s="7"/>
    </row>
    <row r="21" spans="1:8" ht="18" customHeight="1">
      <c r="A21" s="9" t="s">
        <v>168</v>
      </c>
      <c r="B21" s="154" t="s">
        <v>920</v>
      </c>
      <c r="C21" s="207" t="s">
        <v>172</v>
      </c>
      <c r="D21" s="158">
        <v>5350000</v>
      </c>
      <c r="E21" s="222">
        <v>5350000</v>
      </c>
      <c r="F21" s="199"/>
      <c r="G21" s="7"/>
      <c r="H21" s="7"/>
    </row>
    <row r="22" spans="1:8" ht="18.75" customHeight="1">
      <c r="A22" s="9" t="s">
        <v>169</v>
      </c>
      <c r="B22" s="154" t="s">
        <v>591</v>
      </c>
      <c r="C22" s="207" t="s">
        <v>171</v>
      </c>
      <c r="D22" s="158">
        <v>0</v>
      </c>
      <c r="E22" s="222"/>
      <c r="F22" s="199"/>
      <c r="G22" s="7"/>
      <c r="H22" s="7"/>
    </row>
    <row r="23" spans="1:8" ht="21.75" customHeight="1">
      <c r="A23" s="9" t="s">
        <v>738</v>
      </c>
      <c r="B23" s="154" t="s">
        <v>596</v>
      </c>
      <c r="C23" s="207" t="s">
        <v>1016</v>
      </c>
      <c r="D23" s="158">
        <v>66668</v>
      </c>
      <c r="E23" s="222">
        <v>66668.62</v>
      </c>
      <c r="F23" s="201"/>
      <c r="G23" s="7"/>
      <c r="H23" s="7"/>
    </row>
    <row r="24" spans="1:8" ht="21" customHeight="1">
      <c r="A24" s="153" t="s">
        <v>174</v>
      </c>
      <c r="B24" s="205" t="s">
        <v>175</v>
      </c>
      <c r="C24" s="210"/>
      <c r="D24" s="157">
        <f>SUM(D25:D30)</f>
        <v>1595445</v>
      </c>
      <c r="E24" s="221">
        <f>SUM(E25:E30)</f>
        <v>1595444.73</v>
      </c>
      <c r="F24" s="202"/>
      <c r="G24" s="12"/>
      <c r="H24" s="12"/>
    </row>
    <row r="25" spans="1:8" ht="15.75" customHeight="1">
      <c r="A25" s="9" t="s">
        <v>176</v>
      </c>
      <c r="B25" s="154" t="s">
        <v>598</v>
      </c>
      <c r="C25" s="207" t="s">
        <v>182</v>
      </c>
      <c r="D25" s="158">
        <v>1543445</v>
      </c>
      <c r="E25" s="222">
        <v>1543444.73</v>
      </c>
      <c r="F25" s="199"/>
      <c r="G25" s="7"/>
      <c r="H25" s="7"/>
    </row>
    <row r="26" spans="1:8" ht="15.75" customHeight="1">
      <c r="A26" s="9" t="s">
        <v>177</v>
      </c>
      <c r="B26" s="154" t="s">
        <v>599</v>
      </c>
      <c r="C26" s="207" t="s">
        <v>183</v>
      </c>
      <c r="D26" s="158">
        <v>0</v>
      </c>
      <c r="E26" s="222">
        <v>0</v>
      </c>
      <c r="F26" s="199"/>
      <c r="G26" s="7"/>
      <c r="H26" s="7"/>
    </row>
    <row r="27" spans="1:8" ht="15.75" customHeight="1">
      <c r="A27" s="9" t="s">
        <v>178</v>
      </c>
      <c r="B27" s="154" t="s">
        <v>387</v>
      </c>
      <c r="C27" s="207" t="s">
        <v>182</v>
      </c>
      <c r="D27" s="158">
        <v>52000</v>
      </c>
      <c r="E27" s="222">
        <v>52000</v>
      </c>
      <c r="F27" s="199"/>
      <c r="G27" s="7"/>
      <c r="H27" s="7"/>
    </row>
    <row r="28" spans="1:8" ht="15.75" customHeight="1">
      <c r="A28" s="9" t="s">
        <v>179</v>
      </c>
      <c r="B28" s="154" t="s">
        <v>601</v>
      </c>
      <c r="C28" s="207" t="s">
        <v>1019</v>
      </c>
      <c r="D28" s="158">
        <v>0</v>
      </c>
      <c r="E28" s="222"/>
      <c r="F28" s="199"/>
      <c r="G28" s="7"/>
      <c r="H28" s="7"/>
    </row>
    <row r="29" spans="1:14" ht="18" customHeight="1">
      <c r="A29" s="9" t="s">
        <v>180</v>
      </c>
      <c r="B29" s="154" t="s">
        <v>600</v>
      </c>
      <c r="C29" s="207" t="s">
        <v>1018</v>
      </c>
      <c r="D29" s="158">
        <v>0</v>
      </c>
      <c r="E29" s="222"/>
      <c r="F29" s="199"/>
      <c r="G29" s="7"/>
      <c r="H29" s="7"/>
      <c r="N29" s="7"/>
    </row>
    <row r="30" spans="1:8" ht="21" customHeight="1" thickBot="1">
      <c r="A30" s="8" t="s">
        <v>181</v>
      </c>
      <c r="B30" s="206" t="s">
        <v>602</v>
      </c>
      <c r="C30" s="211" t="s">
        <v>1020</v>
      </c>
      <c r="D30" s="204">
        <v>0</v>
      </c>
      <c r="E30" s="224"/>
      <c r="F30" s="199"/>
      <c r="G30" s="7"/>
      <c r="H30" s="7"/>
    </row>
    <row r="31" spans="4:5" ht="21.75" customHeight="1">
      <c r="D31" s="1023" t="s">
        <v>113</v>
      </c>
      <c r="E31" s="1023"/>
    </row>
    <row r="32" spans="4:5" ht="24" customHeight="1">
      <c r="D32" s="861" t="s">
        <v>1091</v>
      </c>
      <c r="E32" s="861"/>
    </row>
    <row r="33" ht="33.75" customHeight="1"/>
    <row r="34" ht="14.25" customHeight="1"/>
  </sheetData>
  <mergeCells count="9">
    <mergeCell ref="I5:K6"/>
    <mergeCell ref="C5:C6"/>
    <mergeCell ref="B5:B6"/>
    <mergeCell ref="E5:E6"/>
    <mergeCell ref="B3:E3"/>
    <mergeCell ref="D31:E31"/>
    <mergeCell ref="D32:E32"/>
    <mergeCell ref="A5:A6"/>
    <mergeCell ref="D5:D6"/>
  </mergeCells>
  <printOptions/>
  <pageMargins left="0.2755905511811024" right="0" top="0.3937007874015748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E9">
      <selection activeCell="E15" sqref="E15"/>
    </sheetView>
  </sheetViews>
  <sheetFormatPr defaultColWidth="9.00390625" defaultRowHeight="12.75"/>
  <cols>
    <col min="1" max="1" width="3.375" style="0" customWidth="1"/>
    <col min="2" max="2" width="5.75390625" style="0" customWidth="1"/>
    <col min="3" max="3" width="7.375" style="0" customWidth="1"/>
    <col min="4" max="4" width="6.125" style="0" customWidth="1"/>
    <col min="5" max="5" width="44.75390625" style="0" customWidth="1"/>
    <col min="6" max="6" width="13.625" style="0" customWidth="1"/>
    <col min="7" max="7" width="14.25390625" style="0" customWidth="1"/>
    <col min="8" max="8" width="13.625" style="0" customWidth="1"/>
    <col min="9" max="9" width="14.625" style="0" customWidth="1"/>
    <col min="10" max="10" width="13.375" style="0" customWidth="1"/>
    <col min="11" max="11" width="14.125" style="0" customWidth="1"/>
    <col min="12" max="12" width="8.375" style="0" customWidth="1"/>
  </cols>
  <sheetData>
    <row r="1" spans="6:12" ht="13.5" customHeight="1">
      <c r="F1" s="116"/>
      <c r="G1" s="116"/>
      <c r="H1" s="116"/>
      <c r="I1" s="116"/>
      <c r="J1" s="260" t="s">
        <v>787</v>
      </c>
      <c r="K1" s="116"/>
      <c r="L1" s="116"/>
    </row>
    <row r="2" spans="1:12" ht="35.25" customHeight="1">
      <c r="A2" s="1042" t="s">
        <v>6</v>
      </c>
      <c r="B2" s="1042"/>
      <c r="C2" s="1042"/>
      <c r="D2" s="1042"/>
      <c r="E2" s="1042"/>
      <c r="F2" s="1042"/>
      <c r="G2" s="1042"/>
      <c r="H2" s="1042"/>
      <c r="I2" s="1042"/>
      <c r="J2" s="1042"/>
      <c r="K2" s="1042"/>
      <c r="L2" s="216"/>
    </row>
    <row r="3" spans="10:13" ht="11.25" customHeight="1" thickBot="1">
      <c r="J3" s="19"/>
      <c r="K3" s="19"/>
      <c r="L3" s="19"/>
      <c r="M3" s="7"/>
    </row>
    <row r="4" spans="1:11" ht="24" customHeight="1">
      <c r="A4" s="1045" t="s">
        <v>562</v>
      </c>
      <c r="B4" s="1047" t="s">
        <v>549</v>
      </c>
      <c r="C4" s="1047" t="s">
        <v>550</v>
      </c>
      <c r="D4" s="1047" t="s">
        <v>923</v>
      </c>
      <c r="E4" s="1043" t="s">
        <v>899</v>
      </c>
      <c r="F4" s="1035" t="s">
        <v>790</v>
      </c>
      <c r="G4" s="1035"/>
      <c r="H4" s="1035" t="s">
        <v>792</v>
      </c>
      <c r="I4" s="1035"/>
      <c r="J4" s="1035" t="s">
        <v>793</v>
      </c>
      <c r="K4" s="1036"/>
    </row>
    <row r="5" spans="1:11" ht="25.5" customHeight="1">
      <c r="A5" s="1046"/>
      <c r="B5" s="1048"/>
      <c r="C5" s="1048"/>
      <c r="D5" s="1048"/>
      <c r="E5" s="1044"/>
      <c r="F5" s="515" t="s">
        <v>791</v>
      </c>
      <c r="G5" s="515" t="s">
        <v>5</v>
      </c>
      <c r="H5" s="515" t="s">
        <v>791</v>
      </c>
      <c r="I5" s="515" t="s">
        <v>4</v>
      </c>
      <c r="J5" s="515" t="s">
        <v>791</v>
      </c>
      <c r="K5" s="580" t="s">
        <v>3</v>
      </c>
    </row>
    <row r="6" spans="1:11" ht="10.5" customHeight="1">
      <c r="A6" s="114">
        <v>1</v>
      </c>
      <c r="B6" s="18">
        <v>2</v>
      </c>
      <c r="C6" s="18">
        <v>3</v>
      </c>
      <c r="D6" s="18">
        <v>4</v>
      </c>
      <c r="E6" s="18">
        <v>5</v>
      </c>
      <c r="F6" s="193">
        <v>6</v>
      </c>
      <c r="G6" s="193">
        <v>7</v>
      </c>
      <c r="H6" s="193">
        <v>8</v>
      </c>
      <c r="I6" s="193">
        <v>9</v>
      </c>
      <c r="J6" s="193">
        <v>10</v>
      </c>
      <c r="K6" s="226">
        <v>11</v>
      </c>
    </row>
    <row r="7" spans="1:11" ht="17.25" customHeight="1">
      <c r="A7" s="1037" t="s">
        <v>794</v>
      </c>
      <c r="B7" s="1038"/>
      <c r="C7" s="1038"/>
      <c r="D7" s="1038"/>
      <c r="E7" s="1038"/>
      <c r="F7" s="1038"/>
      <c r="G7" s="1038"/>
      <c r="H7" s="1038"/>
      <c r="I7" s="1038"/>
      <c r="J7" s="1038"/>
      <c r="K7" s="1039"/>
    </row>
    <row r="8" spans="1:11" ht="33.75" customHeight="1">
      <c r="A8" s="114" t="s">
        <v>585</v>
      </c>
      <c r="B8" s="18">
        <v>754</v>
      </c>
      <c r="C8" s="18">
        <v>75405</v>
      </c>
      <c r="D8" s="18">
        <v>3000</v>
      </c>
      <c r="E8" s="33" t="s">
        <v>796</v>
      </c>
      <c r="F8" s="347"/>
      <c r="G8" s="347"/>
      <c r="H8" s="347"/>
      <c r="I8" s="347"/>
      <c r="J8" s="240">
        <f>'Z 1. 2 '!D165</f>
        <v>11000</v>
      </c>
      <c r="K8" s="538">
        <f>'Z 1. 2 '!E165</f>
        <v>11000</v>
      </c>
    </row>
    <row r="9" spans="1:11" ht="32.25" customHeight="1">
      <c r="A9" s="114" t="s">
        <v>586</v>
      </c>
      <c r="B9" s="18">
        <v>801</v>
      </c>
      <c r="C9" s="18">
        <v>80197</v>
      </c>
      <c r="D9" s="18">
        <v>2660</v>
      </c>
      <c r="E9" s="33" t="s">
        <v>797</v>
      </c>
      <c r="F9" s="347">
        <f>'Z 1. 2 '!D392</f>
        <v>87000</v>
      </c>
      <c r="G9" s="240">
        <f>'Z 1. 2 '!E392</f>
        <v>87000</v>
      </c>
      <c r="H9" s="347"/>
      <c r="I9" s="347"/>
      <c r="J9" s="240"/>
      <c r="K9" s="574"/>
    </row>
    <row r="10" spans="1:11" ht="23.25" customHeight="1">
      <c r="A10" s="1037" t="s">
        <v>795</v>
      </c>
      <c r="B10" s="1038"/>
      <c r="C10" s="1038"/>
      <c r="D10" s="1038"/>
      <c r="E10" s="1038"/>
      <c r="F10" s="1038"/>
      <c r="G10" s="1038"/>
      <c r="H10" s="1038"/>
      <c r="I10" s="1038"/>
      <c r="J10" s="1038"/>
      <c r="K10" s="1039"/>
    </row>
    <row r="11" spans="1:11" ht="23.25" customHeight="1">
      <c r="A11" s="192">
        <v>1</v>
      </c>
      <c r="B11" s="193">
        <v>750</v>
      </c>
      <c r="C11" s="193">
        <v>75075</v>
      </c>
      <c r="D11" s="193">
        <v>2820</v>
      </c>
      <c r="E11" s="56" t="s">
        <v>803</v>
      </c>
      <c r="F11" s="576"/>
      <c r="G11" s="576"/>
      <c r="H11" s="576"/>
      <c r="I11" s="576"/>
      <c r="J11" s="382">
        <f>'Z 1. 2 '!D138</f>
        <v>5173</v>
      </c>
      <c r="K11" s="404">
        <f>'Z 1. 2 '!E138</f>
        <v>5173.19</v>
      </c>
    </row>
    <row r="12" spans="1:11" ht="23.25" customHeight="1">
      <c r="A12" s="192">
        <v>2</v>
      </c>
      <c r="B12" s="193">
        <v>801</v>
      </c>
      <c r="C12" s="193">
        <v>80102</v>
      </c>
      <c r="D12" s="193">
        <v>2540</v>
      </c>
      <c r="E12" s="56" t="s">
        <v>798</v>
      </c>
      <c r="F12" s="576"/>
      <c r="G12" s="576"/>
      <c r="H12" s="382">
        <f>'Z 1. 2 '!D224</f>
        <v>761474</v>
      </c>
      <c r="I12" s="387">
        <f>'Z 1. 2 '!E224</f>
        <v>761474</v>
      </c>
      <c r="J12" s="576"/>
      <c r="K12" s="581"/>
    </row>
    <row r="13" spans="1:11" ht="23.25" customHeight="1">
      <c r="A13" s="192">
        <v>3</v>
      </c>
      <c r="B13" s="193">
        <v>801</v>
      </c>
      <c r="C13" s="193">
        <v>80105</v>
      </c>
      <c r="D13" s="193">
        <v>2540</v>
      </c>
      <c r="E13" s="56" t="s">
        <v>800</v>
      </c>
      <c r="F13" s="576"/>
      <c r="G13" s="576"/>
      <c r="H13" s="382">
        <f>'Z 1. 2 '!D242</f>
        <v>417837</v>
      </c>
      <c r="I13" s="387">
        <f>'Z 1. 2 '!E242</f>
        <v>417837</v>
      </c>
      <c r="J13" s="576"/>
      <c r="K13" s="581"/>
    </row>
    <row r="14" spans="1:11" ht="19.5" customHeight="1">
      <c r="A14" s="192">
        <v>4</v>
      </c>
      <c r="B14" s="193">
        <v>801</v>
      </c>
      <c r="C14" s="193">
        <v>80111</v>
      </c>
      <c r="D14" s="193">
        <v>2540</v>
      </c>
      <c r="E14" s="575" t="s">
        <v>801</v>
      </c>
      <c r="F14" s="576"/>
      <c r="G14" s="576"/>
      <c r="H14" s="382">
        <f>'Z 1. 2 '!D244</f>
        <v>201791</v>
      </c>
      <c r="I14" s="387">
        <f>'Z 1. 2 '!E244</f>
        <v>201791</v>
      </c>
      <c r="J14" s="576"/>
      <c r="K14" s="581"/>
    </row>
    <row r="15" spans="1:11" ht="23.25" customHeight="1">
      <c r="A15" s="192">
        <v>5</v>
      </c>
      <c r="B15" s="193">
        <v>801</v>
      </c>
      <c r="C15" s="193">
        <v>80120</v>
      </c>
      <c r="D15" s="193">
        <v>2540</v>
      </c>
      <c r="E15" s="56" t="s">
        <v>799</v>
      </c>
      <c r="F15" s="576"/>
      <c r="G15" s="576"/>
      <c r="H15" s="382">
        <f>'Z 1. 2 '!D258</f>
        <v>214236</v>
      </c>
      <c r="I15" s="387">
        <f>'Z 1. 2 '!E258</f>
        <v>214236</v>
      </c>
      <c r="J15" s="576"/>
      <c r="K15" s="581"/>
    </row>
    <row r="16" spans="1:11" ht="23.25" customHeight="1">
      <c r="A16" s="192">
        <v>6</v>
      </c>
      <c r="B16" s="193">
        <v>801</v>
      </c>
      <c r="C16" s="193">
        <v>80130</v>
      </c>
      <c r="D16" s="193">
        <v>2540</v>
      </c>
      <c r="E16" s="56" t="s">
        <v>799</v>
      </c>
      <c r="F16" s="576"/>
      <c r="G16" s="576"/>
      <c r="H16" s="382">
        <f>'Z 1. 2 '!D288</f>
        <v>105636</v>
      </c>
      <c r="I16" s="387">
        <f>'Z 1. 2 '!E288</f>
        <v>105636</v>
      </c>
      <c r="J16" s="576"/>
      <c r="K16" s="581"/>
    </row>
    <row r="17" spans="1:11" ht="23.25" customHeight="1">
      <c r="A17" s="192">
        <v>7</v>
      </c>
      <c r="B17" s="193">
        <v>801</v>
      </c>
      <c r="C17" s="193">
        <v>80134</v>
      </c>
      <c r="D17" s="193">
        <v>2540</v>
      </c>
      <c r="E17" s="56" t="s">
        <v>802</v>
      </c>
      <c r="F17" s="576"/>
      <c r="G17" s="576"/>
      <c r="H17" s="382">
        <f>'Z 1. 2 '!D315</f>
        <v>511240</v>
      </c>
      <c r="I17" s="387">
        <f>'Z 1. 2 '!E315</f>
        <v>511240</v>
      </c>
      <c r="J17" s="576"/>
      <c r="K17" s="581"/>
    </row>
    <row r="18" spans="1:11" ht="23.25" customHeight="1">
      <c r="A18" s="192">
        <v>8</v>
      </c>
      <c r="B18" s="193">
        <v>852</v>
      </c>
      <c r="C18" s="193">
        <v>85202</v>
      </c>
      <c r="D18" s="193">
        <v>2820</v>
      </c>
      <c r="E18" s="56" t="s">
        <v>804</v>
      </c>
      <c r="F18" s="576"/>
      <c r="G18" s="576"/>
      <c r="H18" s="382"/>
      <c r="I18" s="387"/>
      <c r="J18" s="382">
        <f>'Z 1. 2 '!D426</f>
        <v>1811</v>
      </c>
      <c r="K18" s="404">
        <f>'Z 1. 2 '!E426</f>
        <v>1811</v>
      </c>
    </row>
    <row r="19" spans="1:11" ht="23.25" customHeight="1">
      <c r="A19" s="192">
        <v>9</v>
      </c>
      <c r="B19" s="193">
        <v>854</v>
      </c>
      <c r="C19" s="193">
        <v>85406</v>
      </c>
      <c r="D19" s="193">
        <v>2540</v>
      </c>
      <c r="E19" s="56" t="s">
        <v>805</v>
      </c>
      <c r="F19" s="576"/>
      <c r="G19" s="576"/>
      <c r="H19" s="382">
        <f>'Z 1. 2 '!D613</f>
        <v>84620</v>
      </c>
      <c r="I19" s="387">
        <f>'Z 1. 2 '!E613</f>
        <v>84620</v>
      </c>
      <c r="J19" s="576"/>
      <c r="K19" s="404"/>
    </row>
    <row r="20" spans="1:11" ht="23.25" customHeight="1">
      <c r="A20" s="192">
        <v>10</v>
      </c>
      <c r="B20" s="193">
        <v>900</v>
      </c>
      <c r="C20" s="193">
        <v>90019</v>
      </c>
      <c r="D20" s="193">
        <v>2810</v>
      </c>
      <c r="E20" s="56" t="s">
        <v>806</v>
      </c>
      <c r="F20" s="576"/>
      <c r="G20" s="576"/>
      <c r="H20" s="576"/>
      <c r="I20" s="387"/>
      <c r="J20" s="382">
        <f>'Z 1. 2 '!D686</f>
        <v>2000</v>
      </c>
      <c r="K20" s="404">
        <f>'Z 1. 2 '!E686</f>
        <v>2000</v>
      </c>
    </row>
    <row r="21" spans="1:11" ht="27.75" customHeight="1">
      <c r="A21" s="192">
        <v>11</v>
      </c>
      <c r="B21" s="193">
        <v>900</v>
      </c>
      <c r="C21" s="193">
        <v>90019</v>
      </c>
      <c r="D21" s="193">
        <v>2830</v>
      </c>
      <c r="E21" s="56" t="s">
        <v>807</v>
      </c>
      <c r="F21" s="382"/>
      <c r="G21" s="382"/>
      <c r="H21" s="382"/>
      <c r="I21" s="387"/>
      <c r="J21" s="382">
        <f>'Z 1. 2 '!D687</f>
        <v>1800</v>
      </c>
      <c r="K21" s="404">
        <f>'Z 1. 2 '!E687</f>
        <v>1800</v>
      </c>
    </row>
    <row r="22" spans="1:11" ht="26.25" customHeight="1">
      <c r="A22" s="579">
        <v>12</v>
      </c>
      <c r="B22" s="577">
        <v>926</v>
      </c>
      <c r="C22" s="577">
        <v>92695</v>
      </c>
      <c r="D22" s="577">
        <v>2820</v>
      </c>
      <c r="E22" s="578" t="s">
        <v>808</v>
      </c>
      <c r="F22" s="382"/>
      <c r="G22" s="382"/>
      <c r="H22" s="382"/>
      <c r="I22" s="387"/>
      <c r="J22" s="387">
        <f>'Z 1. 2 '!D700</f>
        <v>16000</v>
      </c>
      <c r="K22" s="404">
        <f>'Z 1. 2 '!E700</f>
        <v>16000</v>
      </c>
    </row>
    <row r="23" spans="1:11" ht="22.5" customHeight="1" thickBot="1">
      <c r="A23" s="1040" t="s">
        <v>1033</v>
      </c>
      <c r="B23" s="1041"/>
      <c r="C23" s="1041"/>
      <c r="D23" s="1041"/>
      <c r="E23" s="1041"/>
      <c r="F23" s="582">
        <f aca="true" t="shared" si="0" ref="F23:K23">SUM(F8:F22)</f>
        <v>87000</v>
      </c>
      <c r="G23" s="583">
        <f t="shared" si="0"/>
        <v>87000</v>
      </c>
      <c r="H23" s="582">
        <f t="shared" si="0"/>
        <v>2296834</v>
      </c>
      <c r="I23" s="583">
        <f t="shared" si="0"/>
        <v>2296834</v>
      </c>
      <c r="J23" s="582">
        <f t="shared" si="0"/>
        <v>37784</v>
      </c>
      <c r="K23" s="584">
        <f t="shared" si="0"/>
        <v>37784.19</v>
      </c>
    </row>
    <row r="24" spans="1:13" ht="19.5" customHeight="1">
      <c r="A24" s="29"/>
      <c r="B24" s="29"/>
      <c r="C24" s="29"/>
      <c r="D24" s="29"/>
      <c r="E24" s="32"/>
      <c r="F24" s="32"/>
      <c r="G24" s="32"/>
      <c r="H24" s="32"/>
      <c r="I24" s="32"/>
      <c r="J24" s="32"/>
      <c r="K24" s="32"/>
      <c r="L24" s="7"/>
      <c r="M24" s="7"/>
    </row>
    <row r="25" spans="1:11" ht="15.75" customHeight="1">
      <c r="A25" s="29"/>
      <c r="B25" s="29"/>
      <c r="C25" s="29"/>
      <c r="D25" s="29"/>
      <c r="E25" s="29"/>
      <c r="F25" s="29"/>
      <c r="G25" s="29"/>
      <c r="H25" s="29"/>
      <c r="I25" s="29"/>
      <c r="J25" s="829" t="s">
        <v>113</v>
      </c>
      <c r="K25" s="829"/>
    </row>
    <row r="26" spans="1:11" ht="12.7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</row>
    <row r="27" spans="1:11" ht="12.75">
      <c r="A27" s="29"/>
      <c r="B27" s="29"/>
      <c r="C27" s="29"/>
      <c r="D27" s="29"/>
      <c r="E27" s="29"/>
      <c r="F27" s="29"/>
      <c r="G27" s="29"/>
      <c r="H27" s="29"/>
      <c r="I27" s="29"/>
      <c r="J27" s="861" t="s">
        <v>1091</v>
      </c>
      <c r="K27" s="861"/>
    </row>
    <row r="28" spans="1:11" ht="13.5" customHeight="1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</row>
    <row r="29" spans="1:11" ht="12.7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</row>
    <row r="30" spans="1:11" ht="12.7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</row>
    <row r="31" spans="1:11" ht="12.7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</row>
    <row r="32" spans="1:11" ht="12.7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</row>
  </sheetData>
  <mergeCells count="14">
    <mergeCell ref="A23:E23"/>
    <mergeCell ref="A2:K2"/>
    <mergeCell ref="J25:K25"/>
    <mergeCell ref="J27:K27"/>
    <mergeCell ref="E4:E5"/>
    <mergeCell ref="A4:A5"/>
    <mergeCell ref="B4:B5"/>
    <mergeCell ref="C4:C5"/>
    <mergeCell ref="D4:D5"/>
    <mergeCell ref="A10:K10"/>
    <mergeCell ref="F4:G4"/>
    <mergeCell ref="H4:I4"/>
    <mergeCell ref="J4:K4"/>
    <mergeCell ref="A7:K7"/>
  </mergeCells>
  <printOptions horizontalCentered="1"/>
  <pageMargins left="0" right="0" top="0.5905511811023623" bottom="0.3937007874015748" header="0.5118110236220472" footer="0.5118110236220472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7">
      <selection activeCell="E23" sqref="E23"/>
    </sheetView>
  </sheetViews>
  <sheetFormatPr defaultColWidth="9.00390625" defaultRowHeight="12.75"/>
  <cols>
    <col min="1" max="1" width="3.625" style="0" customWidth="1"/>
    <col min="2" max="2" width="31.25390625" style="0" customWidth="1"/>
    <col min="3" max="3" width="12.00390625" style="0" customWidth="1"/>
    <col min="4" max="4" width="8.875" style="0" hidden="1" customWidth="1"/>
    <col min="5" max="5" width="12.625" style="0" customWidth="1"/>
    <col min="6" max="6" width="13.25390625" style="0" customWidth="1"/>
    <col min="7" max="7" width="12.125" style="0" customWidth="1"/>
    <col min="8" max="8" width="10.375" style="0" bestFit="1" customWidth="1"/>
    <col min="9" max="9" width="11.25390625" style="0" customWidth="1"/>
    <col min="10" max="10" width="12.125" style="0" customWidth="1"/>
    <col min="11" max="11" width="12.375" style="0" customWidth="1"/>
    <col min="12" max="12" width="14.25390625" style="0" customWidth="1"/>
    <col min="13" max="13" width="14.375" style="0" customWidth="1"/>
    <col min="14" max="14" width="9.00390625" style="0" customWidth="1"/>
  </cols>
  <sheetData>
    <row r="1" spans="5:13" ht="12.75">
      <c r="E1" s="1058"/>
      <c r="F1" s="1058"/>
      <c r="G1" s="1058"/>
      <c r="H1" s="1058"/>
      <c r="I1" s="1058"/>
      <c r="J1" s="1058"/>
      <c r="K1" s="19"/>
      <c r="L1" s="19"/>
      <c r="M1" s="19"/>
    </row>
    <row r="2" spans="3:13" ht="21" customHeight="1">
      <c r="C2" s="1059" t="s">
        <v>999</v>
      </c>
      <c r="D2" s="1059"/>
      <c r="E2" s="1059"/>
      <c r="F2" s="1059"/>
      <c r="G2" s="1059"/>
      <c r="H2" s="1059"/>
      <c r="I2" s="1059"/>
      <c r="J2" s="1059"/>
      <c r="K2" s="566"/>
      <c r="L2" s="566"/>
      <c r="M2" s="566"/>
    </row>
    <row r="3" spans="3:13" ht="21" customHeight="1">
      <c r="C3" s="39"/>
      <c r="D3" s="39"/>
      <c r="E3" s="217"/>
      <c r="F3" s="39"/>
      <c r="G3" s="39"/>
      <c r="H3" s="39"/>
      <c r="I3" s="39"/>
      <c r="J3" s="39"/>
      <c r="K3" s="39"/>
      <c r="L3" s="39"/>
      <c r="M3" s="39"/>
    </row>
    <row r="4" spans="3:13" ht="12.75">
      <c r="C4" s="1060"/>
      <c r="D4" s="1060"/>
      <c r="E4" s="1060"/>
      <c r="F4" s="1060"/>
      <c r="G4" s="1060"/>
      <c r="H4" s="1060"/>
      <c r="I4" s="1060"/>
      <c r="J4" s="1060"/>
      <c r="K4" s="39"/>
      <c r="L4" s="39"/>
      <c r="M4" s="39"/>
    </row>
    <row r="5" spans="1:13" ht="28.5" customHeight="1">
      <c r="A5" s="1057" t="s">
        <v>2</v>
      </c>
      <c r="B5" s="1057"/>
      <c r="C5" s="1057"/>
      <c r="D5" s="1057"/>
      <c r="E5" s="1057"/>
      <c r="F5" s="1057"/>
      <c r="G5" s="1057"/>
      <c r="H5" s="1057"/>
      <c r="I5" s="1057"/>
      <c r="J5" s="1057"/>
      <c r="K5" s="1057"/>
      <c r="L5" s="1057"/>
      <c r="M5" s="1057"/>
    </row>
    <row r="6" spans="1:13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3.5" thickBo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9.5" customHeight="1">
      <c r="A8" s="1063" t="s">
        <v>868</v>
      </c>
      <c r="B8" s="1061" t="s">
        <v>860</v>
      </c>
      <c r="C8" s="1051" t="s">
        <v>814</v>
      </c>
      <c r="D8" s="588"/>
      <c r="E8" s="1051" t="s">
        <v>865</v>
      </c>
      <c r="F8" s="1051"/>
      <c r="G8" s="1051"/>
      <c r="H8" s="1051"/>
      <c r="I8" s="1051"/>
      <c r="J8" s="1051" t="s">
        <v>548</v>
      </c>
      <c r="K8" s="1051"/>
      <c r="L8" s="722"/>
      <c r="M8" s="1053" t="s">
        <v>845</v>
      </c>
    </row>
    <row r="9" spans="1:13" ht="13.5" customHeight="1">
      <c r="A9" s="1064"/>
      <c r="B9" s="1062"/>
      <c r="C9" s="1052"/>
      <c r="D9" s="589"/>
      <c r="E9" s="1052" t="s">
        <v>791</v>
      </c>
      <c r="F9" s="1052"/>
      <c r="G9" s="1052" t="s">
        <v>815</v>
      </c>
      <c r="H9" s="1052"/>
      <c r="I9" s="1052"/>
      <c r="J9" s="589" t="s">
        <v>791</v>
      </c>
      <c r="K9" s="1055" t="s">
        <v>815</v>
      </c>
      <c r="L9" s="1056"/>
      <c r="M9" s="1054"/>
    </row>
    <row r="10" spans="1:13" ht="16.5" customHeight="1">
      <c r="A10" s="1064"/>
      <c r="B10" s="1062"/>
      <c r="C10" s="1052"/>
      <c r="D10" s="589"/>
      <c r="E10" s="1052" t="s">
        <v>504</v>
      </c>
      <c r="F10" s="589" t="s">
        <v>577</v>
      </c>
      <c r="G10" s="1052" t="s">
        <v>504</v>
      </c>
      <c r="H10" s="1055" t="s">
        <v>577</v>
      </c>
      <c r="I10" s="1056"/>
      <c r="J10" s="1052" t="s">
        <v>504</v>
      </c>
      <c r="K10" s="1052" t="s">
        <v>504</v>
      </c>
      <c r="L10" s="721" t="s">
        <v>577</v>
      </c>
      <c r="M10" s="1054"/>
    </row>
    <row r="11" spans="1:13" ht="27" customHeight="1">
      <c r="A11" s="1064"/>
      <c r="B11" s="1062"/>
      <c r="C11" s="1052"/>
      <c r="D11" s="589"/>
      <c r="E11" s="1052"/>
      <c r="F11" s="589" t="s">
        <v>415</v>
      </c>
      <c r="G11" s="1052"/>
      <c r="H11" s="589" t="s">
        <v>1055</v>
      </c>
      <c r="I11" s="589" t="s">
        <v>415</v>
      </c>
      <c r="J11" s="1052"/>
      <c r="K11" s="1052"/>
      <c r="L11" s="721" t="s">
        <v>1056</v>
      </c>
      <c r="M11" s="1054"/>
    </row>
    <row r="12" spans="1:13" ht="14.25" customHeight="1">
      <c r="A12" s="197">
        <v>1</v>
      </c>
      <c r="B12" s="195">
        <v>2</v>
      </c>
      <c r="C12" s="196">
        <v>3</v>
      </c>
      <c r="D12" s="196"/>
      <c r="E12" s="195">
        <v>4</v>
      </c>
      <c r="F12" s="195">
        <v>5</v>
      </c>
      <c r="G12" s="195">
        <v>6</v>
      </c>
      <c r="H12" s="195">
        <v>7</v>
      </c>
      <c r="I12" s="196">
        <v>8</v>
      </c>
      <c r="J12" s="196">
        <v>9</v>
      </c>
      <c r="K12" s="196"/>
      <c r="L12" s="723"/>
      <c r="M12" s="218"/>
    </row>
    <row r="13" spans="1:13" ht="25.5" customHeight="1">
      <c r="A13" s="603" t="s">
        <v>582</v>
      </c>
      <c r="B13" s="585" t="s">
        <v>810</v>
      </c>
      <c r="C13" s="605">
        <f>C15</f>
        <v>38954.19</v>
      </c>
      <c r="D13" s="604">
        <f aca="true" t="shared" si="0" ref="D13:M13">D15</f>
        <v>0</v>
      </c>
      <c r="E13" s="610">
        <f t="shared" si="0"/>
        <v>602075</v>
      </c>
      <c r="F13" s="610">
        <f t="shared" si="0"/>
        <v>87000</v>
      </c>
      <c r="G13" s="612">
        <f t="shared" si="0"/>
        <v>710149.53</v>
      </c>
      <c r="H13" s="612">
        <f t="shared" si="0"/>
        <v>111664.92</v>
      </c>
      <c r="I13" s="612">
        <f t="shared" si="0"/>
        <v>87000</v>
      </c>
      <c r="J13" s="729">
        <f t="shared" si="0"/>
        <v>602075</v>
      </c>
      <c r="K13" s="605">
        <f t="shared" si="0"/>
        <v>698569.8</v>
      </c>
      <c r="L13" s="605">
        <f t="shared" si="0"/>
        <v>111664.92</v>
      </c>
      <c r="M13" s="606">
        <f t="shared" si="0"/>
        <v>11579.729999999981</v>
      </c>
    </row>
    <row r="14" spans="1:13" ht="11.25" customHeight="1">
      <c r="A14" s="197"/>
      <c r="B14" s="586" t="s">
        <v>505</v>
      </c>
      <c r="C14" s="607"/>
      <c r="D14" s="196"/>
      <c r="E14" s="611"/>
      <c r="F14" s="611"/>
      <c r="G14" s="613"/>
      <c r="H14" s="613"/>
      <c r="I14" s="613"/>
      <c r="J14" s="196"/>
      <c r="K14" s="594"/>
      <c r="L14" s="724"/>
      <c r="M14" s="595"/>
    </row>
    <row r="15" spans="1:13" ht="48.75" customHeight="1">
      <c r="A15" s="579">
        <v>1</v>
      </c>
      <c r="B15" s="587" t="s">
        <v>813</v>
      </c>
      <c r="C15" s="635">
        <v>38954.19</v>
      </c>
      <c r="D15" s="636"/>
      <c r="E15" s="637">
        <v>602075</v>
      </c>
      <c r="F15" s="637">
        <v>87000</v>
      </c>
      <c r="G15" s="638">
        <v>710149.53</v>
      </c>
      <c r="H15" s="638">
        <v>111664.92</v>
      </c>
      <c r="I15" s="638">
        <v>87000</v>
      </c>
      <c r="J15" s="639">
        <v>602075</v>
      </c>
      <c r="K15" s="635">
        <v>698569.8</v>
      </c>
      <c r="L15" s="725">
        <v>111664.92</v>
      </c>
      <c r="M15" s="640">
        <f>G15-K15</f>
        <v>11579.729999999981</v>
      </c>
    </row>
    <row r="16" spans="1:13" ht="30.75" customHeight="1">
      <c r="A16" s="599" t="s">
        <v>583</v>
      </c>
      <c r="B16" s="730" t="s">
        <v>809</v>
      </c>
      <c r="C16" s="608">
        <f>SUM(C18:C22)</f>
        <v>0</v>
      </c>
      <c r="D16" s="600">
        <f aca="true" t="shared" si="1" ref="D16:M16">SUM(D18:D22)</f>
        <v>12743</v>
      </c>
      <c r="E16" s="601">
        <f t="shared" si="1"/>
        <v>429989</v>
      </c>
      <c r="F16" s="601">
        <f t="shared" si="1"/>
        <v>0</v>
      </c>
      <c r="G16" s="600">
        <f t="shared" si="1"/>
        <v>428236.83999999997</v>
      </c>
      <c r="H16" s="600"/>
      <c r="I16" s="600">
        <f t="shared" si="1"/>
        <v>0</v>
      </c>
      <c r="J16" s="601">
        <f t="shared" si="1"/>
        <v>429989</v>
      </c>
      <c r="K16" s="600">
        <f t="shared" si="1"/>
        <v>428236.83999999997</v>
      </c>
      <c r="L16" s="726"/>
      <c r="M16" s="602">
        <f t="shared" si="1"/>
        <v>0</v>
      </c>
    </row>
    <row r="17" spans="1:13" ht="12" customHeight="1">
      <c r="A17" s="590"/>
      <c r="B17" s="127" t="s">
        <v>505</v>
      </c>
      <c r="C17" s="254"/>
      <c r="D17" s="176"/>
      <c r="E17" s="176"/>
      <c r="F17" s="247"/>
      <c r="G17" s="176"/>
      <c r="H17" s="176"/>
      <c r="I17" s="247"/>
      <c r="J17" s="176"/>
      <c r="K17" s="247"/>
      <c r="L17" s="727"/>
      <c r="M17" s="496"/>
    </row>
    <row r="18" spans="1:13" ht="15.75" customHeight="1">
      <c r="A18" s="591">
        <v>1</v>
      </c>
      <c r="B18" s="56" t="s">
        <v>685</v>
      </c>
      <c r="C18" s="387">
        <v>0</v>
      </c>
      <c r="D18" s="177">
        <v>2200</v>
      </c>
      <c r="E18" s="177">
        <v>120463</v>
      </c>
      <c r="F18" s="177"/>
      <c r="G18" s="252">
        <v>120463.28</v>
      </c>
      <c r="H18" s="252"/>
      <c r="I18" s="252"/>
      <c r="J18" s="177">
        <v>120463</v>
      </c>
      <c r="K18" s="252">
        <v>120463.28</v>
      </c>
      <c r="L18" s="728"/>
      <c r="M18" s="592">
        <f>C18+G18-K18</f>
        <v>0</v>
      </c>
    </row>
    <row r="19" spans="1:13" ht="21.75" customHeight="1">
      <c r="A19" s="593">
        <v>2</v>
      </c>
      <c r="B19" s="56" t="s">
        <v>1075</v>
      </c>
      <c r="C19" s="387">
        <v>0</v>
      </c>
      <c r="D19" s="177">
        <v>6009</v>
      </c>
      <c r="E19" s="177">
        <v>140800</v>
      </c>
      <c r="F19" s="177"/>
      <c r="G19" s="252">
        <v>139861.66</v>
      </c>
      <c r="H19" s="252"/>
      <c r="I19" s="252"/>
      <c r="J19" s="177">
        <v>140800</v>
      </c>
      <c r="K19" s="252">
        <v>139861.66</v>
      </c>
      <c r="L19" s="728"/>
      <c r="M19" s="592">
        <f>C19+G19-K19</f>
        <v>0</v>
      </c>
    </row>
    <row r="20" spans="1:13" ht="23.25" customHeight="1">
      <c r="A20" s="593">
        <v>3</v>
      </c>
      <c r="B20" s="56" t="s">
        <v>1038</v>
      </c>
      <c r="C20" s="387">
        <v>0</v>
      </c>
      <c r="D20" s="177">
        <v>0</v>
      </c>
      <c r="E20" s="177">
        <v>9520</v>
      </c>
      <c r="F20" s="177"/>
      <c r="G20" s="252">
        <v>8706.04</v>
      </c>
      <c r="H20" s="252"/>
      <c r="I20" s="252"/>
      <c r="J20" s="177">
        <v>9520</v>
      </c>
      <c r="K20" s="252">
        <v>8706.04</v>
      </c>
      <c r="L20" s="728"/>
      <c r="M20" s="592">
        <f>C20+G20-K20</f>
        <v>0</v>
      </c>
    </row>
    <row r="21" spans="1:13" ht="21" customHeight="1">
      <c r="A21" s="593">
        <v>4</v>
      </c>
      <c r="B21" s="56" t="s">
        <v>1057</v>
      </c>
      <c r="C21" s="387">
        <v>0</v>
      </c>
      <c r="D21" s="177">
        <v>4534</v>
      </c>
      <c r="E21" s="177">
        <v>7879</v>
      </c>
      <c r="F21" s="177"/>
      <c r="G21" s="252">
        <v>7878.72</v>
      </c>
      <c r="H21" s="252"/>
      <c r="I21" s="252"/>
      <c r="J21" s="177">
        <v>7879</v>
      </c>
      <c r="K21" s="252">
        <v>7878.72</v>
      </c>
      <c r="L21" s="728"/>
      <c r="M21" s="592">
        <f>C21+G21-K21</f>
        <v>0</v>
      </c>
    </row>
    <row r="22" spans="1:13" ht="21.75" customHeight="1">
      <c r="A22" s="593">
        <v>5</v>
      </c>
      <c r="B22" s="56" t="s">
        <v>687</v>
      </c>
      <c r="C22" s="387">
        <v>0</v>
      </c>
      <c r="D22" s="177"/>
      <c r="E22" s="177">
        <v>151327</v>
      </c>
      <c r="F22" s="177"/>
      <c r="G22" s="252">
        <v>151327.14</v>
      </c>
      <c r="H22" s="252"/>
      <c r="I22" s="252"/>
      <c r="J22" s="177">
        <v>151327</v>
      </c>
      <c r="K22" s="252">
        <v>151327.14</v>
      </c>
      <c r="L22" s="728"/>
      <c r="M22" s="592">
        <f>C22+G22-K22</f>
        <v>0</v>
      </c>
    </row>
    <row r="23" spans="1:13" ht="21" customHeight="1" thickBot="1">
      <c r="A23" s="1049" t="s">
        <v>504</v>
      </c>
      <c r="B23" s="1050"/>
      <c r="C23" s="609">
        <f>C13+C16</f>
        <v>38954.19</v>
      </c>
      <c r="D23" s="596">
        <f aca="true" t="shared" si="2" ref="D23:M23">D13+D16</f>
        <v>12743</v>
      </c>
      <c r="E23" s="596">
        <f t="shared" si="2"/>
        <v>1032064</v>
      </c>
      <c r="F23" s="597">
        <f t="shared" si="2"/>
        <v>87000</v>
      </c>
      <c r="G23" s="596">
        <f t="shared" si="2"/>
        <v>1138386.37</v>
      </c>
      <c r="H23" s="596">
        <f t="shared" si="2"/>
        <v>111664.92</v>
      </c>
      <c r="I23" s="596">
        <f t="shared" si="2"/>
        <v>87000</v>
      </c>
      <c r="J23" s="597">
        <f t="shared" si="2"/>
        <v>1032064</v>
      </c>
      <c r="K23" s="596">
        <f t="shared" si="2"/>
        <v>1126806.6400000001</v>
      </c>
      <c r="L23" s="596">
        <f t="shared" si="2"/>
        <v>111664.92</v>
      </c>
      <c r="M23" s="598">
        <f t="shared" si="2"/>
        <v>11579.729999999981</v>
      </c>
    </row>
    <row r="25" spans="9:13" ht="12.75">
      <c r="I25" s="861" t="s">
        <v>113</v>
      </c>
      <c r="J25" s="861"/>
      <c r="K25" s="377"/>
      <c r="L25" s="377"/>
      <c r="M25" s="377"/>
    </row>
    <row r="27" spans="9:13" ht="12.75">
      <c r="I27" s="861" t="s">
        <v>1091</v>
      </c>
      <c r="J27" s="861"/>
      <c r="K27" s="377"/>
      <c r="L27" s="377"/>
      <c r="M27" s="377"/>
    </row>
  </sheetData>
  <mergeCells count="21">
    <mergeCell ref="A5:M5"/>
    <mergeCell ref="I25:J25"/>
    <mergeCell ref="I27:J27"/>
    <mergeCell ref="E1:J1"/>
    <mergeCell ref="C2:J2"/>
    <mergeCell ref="C4:J4"/>
    <mergeCell ref="C8:C11"/>
    <mergeCell ref="B8:B11"/>
    <mergeCell ref="A8:A11"/>
    <mergeCell ref="E8:I8"/>
    <mergeCell ref="M8:M11"/>
    <mergeCell ref="E9:F9"/>
    <mergeCell ref="G9:I9"/>
    <mergeCell ref="E10:E11"/>
    <mergeCell ref="G10:G11"/>
    <mergeCell ref="H10:I10"/>
    <mergeCell ref="K9:L9"/>
    <mergeCell ref="A23:B23"/>
    <mergeCell ref="J8:K8"/>
    <mergeCell ref="J10:J11"/>
    <mergeCell ref="K10:K11"/>
  </mergeCells>
  <printOptions/>
  <pageMargins left="0" right="0" top="0.1968503937007874" bottom="0.1968503937007874" header="0.5118110236220472" footer="0.5118110236220472"/>
  <pageSetup horizontalDpi="600" verticalDpi="600" orientation="landscape" paperSize="9" scale="9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79"/>
  <sheetViews>
    <sheetView workbookViewId="0" topLeftCell="A19">
      <selection activeCell="D35" sqref="D35:E37"/>
    </sheetView>
  </sheetViews>
  <sheetFormatPr defaultColWidth="9.00390625" defaultRowHeight="12.75"/>
  <cols>
    <col min="1" max="1" width="5.125" style="0" customWidth="1"/>
    <col min="2" max="2" width="38.125" style="0" customWidth="1"/>
    <col min="3" max="3" width="18.00390625" style="0" customWidth="1"/>
    <col min="4" max="4" width="13.875" style="0" customWidth="1"/>
    <col min="5" max="5" width="14.125" style="0" customWidth="1"/>
  </cols>
  <sheetData>
    <row r="1" spans="3:5" ht="20.25" customHeight="1">
      <c r="C1" s="125"/>
      <c r="D1" s="125"/>
      <c r="E1" s="125"/>
    </row>
    <row r="2" spans="4:5" ht="12.75">
      <c r="D2" s="125" t="s">
        <v>1032</v>
      </c>
      <c r="E2" s="125"/>
    </row>
    <row r="3" spans="3:5" ht="12.75">
      <c r="C3" s="124"/>
      <c r="D3" s="124"/>
      <c r="E3" s="124"/>
    </row>
    <row r="4" spans="1:5" ht="25.5" customHeight="1">
      <c r="A4" s="1022" t="s">
        <v>0</v>
      </c>
      <c r="B4" s="1022"/>
      <c r="C4" s="1022"/>
      <c r="D4" s="1022"/>
      <c r="E4" s="1022"/>
    </row>
    <row r="5" spans="1:5" ht="13.5" customHeight="1">
      <c r="A5" s="1022"/>
      <c r="B5" s="1022"/>
      <c r="C5" s="1022"/>
      <c r="D5" s="1022"/>
      <c r="E5" s="1022"/>
    </row>
    <row r="6" spans="3:5" ht="13.5" thickBot="1">
      <c r="C6" s="19"/>
      <c r="D6" s="19"/>
      <c r="E6" s="19"/>
    </row>
    <row r="7" spans="1:5" ht="40.5" customHeight="1">
      <c r="A7" s="149" t="s">
        <v>579</v>
      </c>
      <c r="B7" s="150" t="s">
        <v>860</v>
      </c>
      <c r="C7" s="150" t="s">
        <v>1041</v>
      </c>
      <c r="D7" s="220" t="s">
        <v>1</v>
      </c>
      <c r="E7" s="151" t="s">
        <v>1000</v>
      </c>
    </row>
    <row r="8" spans="1:5" ht="21.75" customHeight="1">
      <c r="A8" s="294" t="s">
        <v>582</v>
      </c>
      <c r="B8" s="567" t="s">
        <v>861</v>
      </c>
      <c r="C8" s="302">
        <f>C9+C10-C11</f>
        <v>239988</v>
      </c>
      <c r="D8" s="303">
        <f>D9+D10-D11</f>
        <v>239987.28</v>
      </c>
      <c r="E8" s="304">
        <f>D8/C8</f>
        <v>0.9999969998499925</v>
      </c>
    </row>
    <row r="9" spans="1:5" ht="15.75" customHeight="1">
      <c r="A9" s="9" t="s">
        <v>585</v>
      </c>
      <c r="B9" s="568" t="s">
        <v>862</v>
      </c>
      <c r="C9" s="296">
        <v>237336</v>
      </c>
      <c r="D9" s="297">
        <v>237335.75</v>
      </c>
      <c r="E9" s="298">
        <f aca="true" t="shared" si="0" ref="E9:E28">D9/C9</f>
        <v>0.9999989466410489</v>
      </c>
    </row>
    <row r="10" spans="1:5" ht="18.75" customHeight="1">
      <c r="A10" s="9" t="s">
        <v>586</v>
      </c>
      <c r="B10" s="568" t="s">
        <v>863</v>
      </c>
      <c r="C10" s="296">
        <v>11676</v>
      </c>
      <c r="D10" s="297">
        <v>11675.53</v>
      </c>
      <c r="E10" s="298">
        <f t="shared" si="0"/>
        <v>0.9999597464885235</v>
      </c>
    </row>
    <row r="11" spans="1:5" ht="17.25" customHeight="1">
      <c r="A11" s="9" t="s">
        <v>588</v>
      </c>
      <c r="B11" s="568" t="s">
        <v>864</v>
      </c>
      <c r="C11" s="296">
        <v>9024</v>
      </c>
      <c r="D11" s="297">
        <v>9024</v>
      </c>
      <c r="E11" s="298">
        <f t="shared" si="0"/>
        <v>1</v>
      </c>
    </row>
    <row r="12" spans="1:5" ht="20.25" customHeight="1">
      <c r="A12" s="153" t="s">
        <v>583</v>
      </c>
      <c r="B12" s="569" t="s">
        <v>865</v>
      </c>
      <c r="C12" s="157">
        <f>SUM(C13:C15)</f>
        <v>220000</v>
      </c>
      <c r="D12" s="221">
        <f>SUM(D13:D15)</f>
        <v>238314.84000000003</v>
      </c>
      <c r="E12" s="215">
        <f t="shared" si="0"/>
        <v>1.083249272727273</v>
      </c>
    </row>
    <row r="13" spans="1:5" ht="16.5" customHeight="1">
      <c r="A13" s="9" t="s">
        <v>585</v>
      </c>
      <c r="B13" s="570" t="s">
        <v>873</v>
      </c>
      <c r="C13" s="296">
        <v>206000</v>
      </c>
      <c r="D13" s="297">
        <v>224471.14</v>
      </c>
      <c r="E13" s="298">
        <f t="shared" si="0"/>
        <v>1.08966572815534</v>
      </c>
    </row>
    <row r="14" spans="1:5" ht="16.5" customHeight="1">
      <c r="A14" s="9">
        <v>2</v>
      </c>
      <c r="B14" s="570" t="s">
        <v>874</v>
      </c>
      <c r="C14" s="296">
        <v>4000</v>
      </c>
      <c r="D14" s="297">
        <v>3843.7</v>
      </c>
      <c r="E14" s="298">
        <f t="shared" si="0"/>
        <v>0.9609249999999999</v>
      </c>
    </row>
    <row r="15" spans="1:5" ht="16.5" customHeight="1">
      <c r="A15" s="9" t="s">
        <v>588</v>
      </c>
      <c r="B15" s="570" t="s">
        <v>986</v>
      </c>
      <c r="C15" s="296">
        <v>10000</v>
      </c>
      <c r="D15" s="297">
        <v>10000</v>
      </c>
      <c r="E15" s="298">
        <f t="shared" si="0"/>
        <v>1</v>
      </c>
    </row>
    <row r="16" spans="1:5" ht="18" customHeight="1">
      <c r="A16" s="153" t="s">
        <v>584</v>
      </c>
      <c r="B16" s="569" t="s">
        <v>548</v>
      </c>
      <c r="C16" s="157">
        <f>C17+C27</f>
        <v>459988</v>
      </c>
      <c r="D16" s="221">
        <f>D17+D27</f>
        <v>425185.41000000003</v>
      </c>
      <c r="E16" s="215">
        <f t="shared" si="0"/>
        <v>0.9243402219188327</v>
      </c>
    </row>
    <row r="17" spans="1:5" ht="21" customHeight="1">
      <c r="A17" s="152" t="s">
        <v>585</v>
      </c>
      <c r="B17" s="571" t="s">
        <v>866</v>
      </c>
      <c r="C17" s="171">
        <f>C18+C21+C22+C23+C24+C25+C26</f>
        <v>447788</v>
      </c>
      <c r="D17" s="223">
        <f>D18+D21+D22+D23+D24+D25+D26</f>
        <v>412985.41000000003</v>
      </c>
      <c r="E17" s="295">
        <f t="shared" si="0"/>
        <v>0.9222788685717349</v>
      </c>
    </row>
    <row r="18" spans="1:5" ht="17.25" customHeight="1">
      <c r="A18" s="9"/>
      <c r="B18" s="570" t="s">
        <v>986</v>
      </c>
      <c r="C18" s="296">
        <f>C19+C20</f>
        <v>42000</v>
      </c>
      <c r="D18" s="297">
        <f>D19+D20</f>
        <v>45664</v>
      </c>
      <c r="E18" s="298">
        <f t="shared" si="0"/>
        <v>1.0872380952380953</v>
      </c>
    </row>
    <row r="19" spans="1:5" ht="17.25" customHeight="1">
      <c r="A19" s="9"/>
      <c r="B19" s="568" t="s">
        <v>847</v>
      </c>
      <c r="C19" s="296">
        <v>21000</v>
      </c>
      <c r="D19" s="297">
        <v>22832</v>
      </c>
      <c r="E19" s="298">
        <f t="shared" si="0"/>
        <v>1.0872380952380953</v>
      </c>
    </row>
    <row r="20" spans="1:5" ht="17.25" customHeight="1">
      <c r="A20" s="9"/>
      <c r="B20" s="568" t="s">
        <v>848</v>
      </c>
      <c r="C20" s="296">
        <v>21000</v>
      </c>
      <c r="D20" s="297">
        <v>22832</v>
      </c>
      <c r="E20" s="298">
        <f t="shared" si="0"/>
        <v>1.0872380952380953</v>
      </c>
    </row>
    <row r="21" spans="1:5" ht="17.25" customHeight="1">
      <c r="A21" s="9"/>
      <c r="B21" s="570" t="s">
        <v>987</v>
      </c>
      <c r="C21" s="296">
        <v>20000</v>
      </c>
      <c r="D21" s="297">
        <v>17829.97</v>
      </c>
      <c r="E21" s="298">
        <f t="shared" si="0"/>
        <v>0.8914985000000001</v>
      </c>
    </row>
    <row r="22" spans="1:5" ht="17.25" customHeight="1">
      <c r="A22" s="9"/>
      <c r="B22" s="570" t="s">
        <v>991</v>
      </c>
      <c r="C22" s="296">
        <v>13000</v>
      </c>
      <c r="D22" s="297">
        <v>13000.18</v>
      </c>
      <c r="E22" s="298">
        <f t="shared" si="0"/>
        <v>1.0000138461538461</v>
      </c>
    </row>
    <row r="23" spans="1:5" ht="19.5" customHeight="1">
      <c r="A23" s="9"/>
      <c r="B23" s="570" t="s">
        <v>988</v>
      </c>
      <c r="C23" s="296">
        <v>347938</v>
      </c>
      <c r="D23" s="297">
        <v>312211.39</v>
      </c>
      <c r="E23" s="298">
        <f t="shared" si="0"/>
        <v>0.8973190338508585</v>
      </c>
    </row>
    <row r="24" spans="1:5" ht="29.25" customHeight="1">
      <c r="A24" s="9"/>
      <c r="B24" s="570" t="s">
        <v>992</v>
      </c>
      <c r="C24" s="296">
        <v>1650</v>
      </c>
      <c r="D24" s="297">
        <v>1650</v>
      </c>
      <c r="E24" s="298">
        <f t="shared" si="0"/>
        <v>1</v>
      </c>
    </row>
    <row r="25" spans="1:5" ht="18" customHeight="1">
      <c r="A25" s="9"/>
      <c r="B25" s="570" t="s">
        <v>989</v>
      </c>
      <c r="C25" s="296">
        <v>4600</v>
      </c>
      <c r="D25" s="297">
        <v>4593.18</v>
      </c>
      <c r="E25" s="298">
        <f t="shared" si="0"/>
        <v>0.9985173913043479</v>
      </c>
    </row>
    <row r="26" spans="1:5" ht="18" customHeight="1">
      <c r="A26" s="9"/>
      <c r="B26" s="570" t="s">
        <v>990</v>
      </c>
      <c r="C26" s="296">
        <v>18600</v>
      </c>
      <c r="D26" s="297">
        <v>18036.69</v>
      </c>
      <c r="E26" s="298">
        <f t="shared" si="0"/>
        <v>0.9697145161290321</v>
      </c>
    </row>
    <row r="27" spans="1:5" ht="15.75" customHeight="1">
      <c r="A27" s="152" t="s">
        <v>586</v>
      </c>
      <c r="B27" s="572" t="s">
        <v>895</v>
      </c>
      <c r="C27" s="171">
        <f>C28</f>
        <v>12200</v>
      </c>
      <c r="D27" s="223">
        <f>D28</f>
        <v>12200</v>
      </c>
      <c r="E27" s="295">
        <f t="shared" si="0"/>
        <v>1</v>
      </c>
    </row>
    <row r="28" spans="1:5" ht="27.75" customHeight="1">
      <c r="A28" s="9"/>
      <c r="B28" s="568" t="s">
        <v>896</v>
      </c>
      <c r="C28" s="296">
        <v>12200</v>
      </c>
      <c r="D28" s="297">
        <v>12200</v>
      </c>
      <c r="E28" s="298">
        <f t="shared" si="0"/>
        <v>1</v>
      </c>
    </row>
    <row r="29" spans="1:5" ht="16.5" customHeight="1">
      <c r="A29" s="153" t="s">
        <v>597</v>
      </c>
      <c r="B29" s="569" t="s">
        <v>867</v>
      </c>
      <c r="C29" s="157">
        <f>C30+C31-C32</f>
        <v>0</v>
      </c>
      <c r="D29" s="221">
        <f>D30+D31-D32</f>
        <v>53116.71000000001</v>
      </c>
      <c r="E29" s="215">
        <v>0</v>
      </c>
    </row>
    <row r="30" spans="1:5" ht="15.75" customHeight="1">
      <c r="A30" s="9" t="s">
        <v>585</v>
      </c>
      <c r="B30" s="568" t="s">
        <v>862</v>
      </c>
      <c r="C30" s="296">
        <v>0</v>
      </c>
      <c r="D30" s="297">
        <v>35226.87</v>
      </c>
      <c r="E30" s="298">
        <v>0</v>
      </c>
    </row>
    <row r="31" spans="1:5" ht="15" customHeight="1">
      <c r="A31" s="9" t="s">
        <v>586</v>
      </c>
      <c r="B31" s="568" t="s">
        <v>863</v>
      </c>
      <c r="C31" s="296">
        <v>0</v>
      </c>
      <c r="D31" s="297">
        <v>17935.84</v>
      </c>
      <c r="E31" s="298">
        <v>0</v>
      </c>
    </row>
    <row r="32" spans="1:5" ht="15" customHeight="1" thickBot="1">
      <c r="A32" s="8" t="s">
        <v>588</v>
      </c>
      <c r="B32" s="573" t="s">
        <v>864</v>
      </c>
      <c r="C32" s="301">
        <v>0</v>
      </c>
      <c r="D32" s="299">
        <v>46</v>
      </c>
      <c r="E32" s="300">
        <v>0</v>
      </c>
    </row>
    <row r="35" spans="4:5" ht="12.75">
      <c r="D35" s="861" t="s">
        <v>113</v>
      </c>
      <c r="E35" s="861"/>
    </row>
    <row r="37" spans="4:5" ht="12.75">
      <c r="D37" s="861" t="s">
        <v>1091</v>
      </c>
      <c r="E37" s="861"/>
    </row>
    <row r="40" spans="1:5" ht="12.75" hidden="1">
      <c r="A40" s="7"/>
      <c r="B40" s="7"/>
      <c r="C40" s="1066"/>
      <c r="D40" s="22"/>
      <c r="E40" s="22"/>
    </row>
    <row r="41" spans="1:5" ht="12" customHeight="1" hidden="1">
      <c r="A41" s="7"/>
      <c r="B41" s="7"/>
      <c r="C41" s="1066"/>
      <c r="D41" s="22"/>
      <c r="E41" s="22"/>
    </row>
    <row r="42" spans="1:5" ht="14.25" customHeight="1">
      <c r="A42" s="1065"/>
      <c r="B42" s="1065"/>
      <c r="C42" s="7"/>
      <c r="D42" s="7"/>
      <c r="E42" s="7"/>
    </row>
    <row r="43" spans="1:5" ht="15.75">
      <c r="A43" s="23"/>
      <c r="B43" s="23"/>
      <c r="C43" s="22"/>
      <c r="D43" s="22"/>
      <c r="E43" s="22"/>
    </row>
    <row r="44" spans="1:5" ht="12.75">
      <c r="A44" s="7"/>
      <c r="B44" s="7"/>
      <c r="C44" s="24"/>
      <c r="D44" s="24"/>
      <c r="E44" s="24"/>
    </row>
    <row r="45" spans="1:5" ht="12.75">
      <c r="A45" s="15"/>
      <c r="B45" s="15"/>
      <c r="C45" s="20"/>
      <c r="D45" s="20"/>
      <c r="E45" s="20"/>
    </row>
    <row r="46" spans="1:5" ht="12.75">
      <c r="A46" s="15"/>
      <c r="B46" s="12"/>
      <c r="C46" s="12"/>
      <c r="D46" s="12"/>
      <c r="E46" s="12"/>
    </row>
    <row r="47" spans="1:5" ht="12.75">
      <c r="A47" s="17"/>
      <c r="B47" s="25"/>
      <c r="C47" s="7"/>
      <c r="D47" s="7"/>
      <c r="E47" s="7"/>
    </row>
    <row r="48" spans="1:5" ht="12.75">
      <c r="A48" s="17"/>
      <c r="B48" s="25"/>
      <c r="C48" s="7"/>
      <c r="D48" s="7"/>
      <c r="E48" s="7"/>
    </row>
    <row r="49" spans="1:5" ht="12.75">
      <c r="A49" s="17"/>
      <c r="B49" s="25"/>
      <c r="C49" s="7"/>
      <c r="D49" s="7"/>
      <c r="E49" s="7"/>
    </row>
    <row r="50" spans="1:5" ht="12.75">
      <c r="A50" s="17"/>
      <c r="B50" s="25"/>
      <c r="C50" s="7"/>
      <c r="D50" s="7"/>
      <c r="E50" s="7"/>
    </row>
    <row r="51" spans="1:5" ht="12.75">
      <c r="A51" s="15"/>
      <c r="B51" s="12"/>
      <c r="C51" s="12"/>
      <c r="D51" s="12"/>
      <c r="E51" s="12"/>
    </row>
    <row r="52" spans="1:5" ht="12.75">
      <c r="A52" s="17"/>
      <c r="B52" s="7"/>
      <c r="C52" s="7"/>
      <c r="D52" s="7"/>
      <c r="E52" s="7"/>
    </row>
    <row r="53" spans="1:5" ht="12.75">
      <c r="A53" s="15"/>
      <c r="B53" s="12"/>
      <c r="C53" s="12"/>
      <c r="D53" s="12"/>
      <c r="E53" s="12"/>
    </row>
    <row r="54" spans="1:5" ht="12.75">
      <c r="A54" s="15"/>
      <c r="B54" s="12"/>
      <c r="C54" s="12"/>
      <c r="D54" s="12"/>
      <c r="E54" s="12"/>
    </row>
    <row r="55" spans="1:5" ht="12.75">
      <c r="A55" s="17"/>
      <c r="B55" s="24"/>
      <c r="C55" s="7"/>
      <c r="D55" s="7"/>
      <c r="E55" s="7"/>
    </row>
    <row r="56" spans="1:5" ht="12.75">
      <c r="A56" s="17"/>
      <c r="B56" s="24"/>
      <c r="C56" s="7"/>
      <c r="D56" s="7"/>
      <c r="E56" s="7"/>
    </row>
    <row r="57" spans="1:5" ht="12.75">
      <c r="A57" s="26"/>
      <c r="B57" s="12"/>
      <c r="C57" s="12"/>
      <c r="D57" s="12"/>
      <c r="E57" s="12"/>
    </row>
    <row r="58" spans="1:5" ht="12.75">
      <c r="A58" s="17"/>
      <c r="B58" s="24"/>
      <c r="C58" s="7"/>
      <c r="D58" s="7"/>
      <c r="E58" s="7"/>
    </row>
    <row r="59" spans="1:5" ht="12.75">
      <c r="A59" s="15"/>
      <c r="B59" s="12"/>
      <c r="C59" s="12"/>
      <c r="D59" s="12"/>
      <c r="E59" s="12"/>
    </row>
    <row r="60" spans="1:5" ht="12.75">
      <c r="A60" s="17"/>
      <c r="B60" s="25"/>
      <c r="C60" s="7"/>
      <c r="D60" s="7"/>
      <c r="E60" s="7"/>
    </row>
    <row r="61" spans="1:5" ht="12.75">
      <c r="A61" s="17"/>
      <c r="B61" s="25"/>
      <c r="C61" s="13"/>
      <c r="D61" s="13"/>
      <c r="E61" s="13"/>
    </row>
    <row r="62" spans="1:5" ht="12.75">
      <c r="A62" s="17"/>
      <c r="B62" s="25"/>
      <c r="C62" s="13"/>
      <c r="D62" s="13"/>
      <c r="E62" s="13"/>
    </row>
    <row r="63" spans="1:5" ht="12.75">
      <c r="A63" s="7"/>
      <c r="B63" s="7"/>
      <c r="C63" s="7"/>
      <c r="D63" s="7"/>
      <c r="E63" s="7"/>
    </row>
    <row r="64" spans="1:5" ht="12.75">
      <c r="A64" s="7"/>
      <c r="B64" s="7"/>
      <c r="C64" s="7"/>
      <c r="D64" s="7"/>
      <c r="E64" s="7"/>
    </row>
    <row r="65" spans="1:5" ht="12.75">
      <c r="A65" s="7"/>
      <c r="B65" s="7"/>
      <c r="C65" s="7"/>
      <c r="D65" s="7"/>
      <c r="E65" s="7"/>
    </row>
    <row r="66" spans="1:5" ht="12.75">
      <c r="A66" s="7"/>
      <c r="B66" s="7"/>
      <c r="C66" s="7"/>
      <c r="D66" s="7"/>
      <c r="E66" s="7"/>
    </row>
    <row r="67" spans="1:5" ht="12.75">
      <c r="A67" s="7"/>
      <c r="B67" s="7"/>
      <c r="C67" s="7"/>
      <c r="D67" s="7"/>
      <c r="E67" s="7"/>
    </row>
    <row r="68" spans="1:5" ht="12.75">
      <c r="A68" s="7"/>
      <c r="B68" s="7"/>
      <c r="C68" s="7"/>
      <c r="D68" s="7"/>
      <c r="E68" s="7"/>
    </row>
    <row r="69" spans="1:5" ht="12.75">
      <c r="A69" s="7"/>
      <c r="B69" s="7"/>
      <c r="C69" s="7"/>
      <c r="D69" s="7"/>
      <c r="E69" s="7"/>
    </row>
    <row r="70" spans="1:5" ht="12.75">
      <c r="A70" s="7"/>
      <c r="B70" s="7"/>
      <c r="C70" s="7"/>
      <c r="D70" s="7"/>
      <c r="E70" s="7"/>
    </row>
    <row r="71" spans="1:5" ht="12.75">
      <c r="A71" s="7"/>
      <c r="B71" s="7"/>
      <c r="C71" s="7"/>
      <c r="D71" s="7"/>
      <c r="E71" s="7"/>
    </row>
    <row r="72" spans="1:5" ht="12.75">
      <c r="A72" s="7"/>
      <c r="B72" s="7"/>
      <c r="C72" s="7"/>
      <c r="D72" s="7"/>
      <c r="E72" s="7"/>
    </row>
    <row r="73" spans="1:5" ht="12.75">
      <c r="A73" s="7"/>
      <c r="B73" s="7"/>
      <c r="C73" s="7"/>
      <c r="D73" s="7"/>
      <c r="E73" s="7"/>
    </row>
    <row r="74" spans="1:5" ht="12.75">
      <c r="A74" s="7"/>
      <c r="B74" s="7"/>
      <c r="C74" s="7"/>
      <c r="D74" s="7"/>
      <c r="E74" s="7"/>
    </row>
    <row r="75" spans="1:5" ht="12.75">
      <c r="A75" s="7"/>
      <c r="B75" s="7"/>
      <c r="C75" s="7"/>
      <c r="D75" s="7"/>
      <c r="E75" s="7"/>
    </row>
    <row r="76" spans="1:5" ht="12.75">
      <c r="A76" s="7"/>
      <c r="B76" s="7"/>
      <c r="C76" s="7"/>
      <c r="D76" s="7"/>
      <c r="E76" s="7"/>
    </row>
    <row r="77" spans="1:5" ht="12.75">
      <c r="A77" s="7"/>
      <c r="B77" s="7"/>
      <c r="C77" s="7"/>
      <c r="D77" s="7"/>
      <c r="E77" s="7"/>
    </row>
    <row r="78" spans="1:5" ht="12.75">
      <c r="A78" s="7"/>
      <c r="B78" s="7"/>
      <c r="C78" s="7"/>
      <c r="D78" s="7"/>
      <c r="E78" s="7"/>
    </row>
    <row r="79" spans="1:5" ht="12.75">
      <c r="A79" s="7"/>
      <c r="B79" s="7"/>
      <c r="C79" s="7"/>
      <c r="D79" s="7"/>
      <c r="E79" s="7"/>
    </row>
  </sheetData>
  <mergeCells count="5">
    <mergeCell ref="A42:B42"/>
    <mergeCell ref="C40:C41"/>
    <mergeCell ref="D35:E35"/>
    <mergeCell ref="A4:E5"/>
    <mergeCell ref="D37:E37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53"/>
  <sheetViews>
    <sheetView tabSelected="1" workbookViewId="0" topLeftCell="A29">
      <selection activeCell="H53" sqref="H53:I53"/>
    </sheetView>
  </sheetViews>
  <sheetFormatPr defaultColWidth="9.00390625" defaultRowHeight="12.75"/>
  <cols>
    <col min="1" max="1" width="3.875" style="0" customWidth="1"/>
    <col min="2" max="2" width="4.625" style="0" customWidth="1"/>
    <col min="3" max="3" width="6.875" style="0" customWidth="1"/>
    <col min="4" max="4" width="24.25390625" style="0" customWidth="1"/>
    <col min="5" max="5" width="11.75390625" style="0" customWidth="1"/>
    <col min="6" max="7" width="11.625" style="0" customWidth="1"/>
    <col min="8" max="8" width="11.375" style="0" customWidth="1"/>
    <col min="9" max="9" width="12.00390625" style="0" customWidth="1"/>
    <col min="10" max="10" width="11.625" style="0" customWidth="1"/>
  </cols>
  <sheetData>
    <row r="1" spans="8:10" ht="18.75" customHeight="1">
      <c r="H1" s="867" t="s">
        <v>931</v>
      </c>
      <c r="I1" s="867"/>
      <c r="J1" s="867"/>
    </row>
    <row r="2" spans="5:7" ht="12.75" customHeight="1">
      <c r="E2" s="10"/>
      <c r="F2" s="10"/>
      <c r="G2" s="10"/>
    </row>
    <row r="3" spans="1:10" ht="27.75" customHeight="1">
      <c r="A3" s="919" t="s">
        <v>246</v>
      </c>
      <c r="B3" s="919"/>
      <c r="C3" s="919"/>
      <c r="D3" s="919"/>
      <c r="E3" s="919"/>
      <c r="F3" s="919"/>
      <c r="G3" s="919"/>
      <c r="H3" s="919"/>
      <c r="I3" s="919"/>
      <c r="J3" s="919"/>
    </row>
    <row r="4" spans="1:10" ht="15.75" customHeight="1" thickBot="1">
      <c r="A4" s="799"/>
      <c r="B4" s="799"/>
      <c r="C4" s="799"/>
      <c r="D4" s="799"/>
      <c r="E4" s="799"/>
      <c r="F4" s="799"/>
      <c r="G4" s="799"/>
      <c r="H4" s="799"/>
      <c r="I4" s="799"/>
      <c r="J4" s="799"/>
    </row>
    <row r="5" spans="1:10" ht="62.25" customHeight="1">
      <c r="A5" s="801" t="s">
        <v>562</v>
      </c>
      <c r="B5" s="802" t="s">
        <v>549</v>
      </c>
      <c r="C5" s="802" t="s">
        <v>550</v>
      </c>
      <c r="D5" s="800" t="s">
        <v>899</v>
      </c>
      <c r="E5" s="800" t="s">
        <v>730</v>
      </c>
      <c r="F5" s="800" t="s">
        <v>731</v>
      </c>
      <c r="G5" s="800" t="s">
        <v>728</v>
      </c>
      <c r="H5" s="800" t="s">
        <v>729</v>
      </c>
      <c r="I5" s="800" t="s">
        <v>732</v>
      </c>
      <c r="J5" s="1078" t="s">
        <v>245</v>
      </c>
    </row>
    <row r="6" spans="1:10" ht="11.25" customHeight="1">
      <c r="A6" s="152">
        <v>1</v>
      </c>
      <c r="B6" s="28">
        <v>2</v>
      </c>
      <c r="C6" s="28">
        <v>3</v>
      </c>
      <c r="D6" s="28">
        <v>4</v>
      </c>
      <c r="E6" s="28">
        <v>5</v>
      </c>
      <c r="F6" s="28">
        <v>6</v>
      </c>
      <c r="G6" s="28">
        <v>7</v>
      </c>
      <c r="H6" s="28">
        <v>8</v>
      </c>
      <c r="I6" s="28">
        <v>9</v>
      </c>
      <c r="J6" s="809">
        <v>10</v>
      </c>
    </row>
    <row r="7" spans="1:10" ht="10.5" customHeight="1">
      <c r="A7" s="1068" t="s">
        <v>585</v>
      </c>
      <c r="B7" s="847">
        <v>600</v>
      </c>
      <c r="C7" s="847">
        <v>60014</v>
      </c>
      <c r="D7" s="838" t="s">
        <v>481</v>
      </c>
      <c r="E7" s="448"/>
      <c r="F7" s="816"/>
      <c r="G7" s="448"/>
      <c r="H7" s="471"/>
      <c r="I7" s="471"/>
      <c r="J7" s="810"/>
    </row>
    <row r="8" spans="1:10" ht="14.25" customHeight="1">
      <c r="A8" s="1069"/>
      <c r="B8" s="1067"/>
      <c r="C8" s="1067"/>
      <c r="D8" s="1067"/>
      <c r="E8" s="449">
        <v>6095057</v>
      </c>
      <c r="F8" s="817">
        <v>3092412.73</v>
      </c>
      <c r="G8" s="502">
        <v>3002644</v>
      </c>
      <c r="H8" s="472">
        <v>3002644.21</v>
      </c>
      <c r="I8" s="472">
        <f>F8+H8</f>
        <v>6095056.9399999995</v>
      </c>
      <c r="J8" s="819">
        <f>I8/E8</f>
        <v>0.9999999901559574</v>
      </c>
    </row>
    <row r="9" spans="1:10" ht="8.25" customHeight="1">
      <c r="A9" s="1070"/>
      <c r="B9" s="929"/>
      <c r="C9" s="929"/>
      <c r="D9" s="929"/>
      <c r="E9" s="450"/>
      <c r="F9" s="818"/>
      <c r="G9" s="450"/>
      <c r="H9" s="775"/>
      <c r="I9" s="775"/>
      <c r="J9" s="820"/>
    </row>
    <row r="10" spans="1:10" ht="10.5" customHeight="1">
      <c r="A10" s="1068" t="s">
        <v>586</v>
      </c>
      <c r="B10" s="352"/>
      <c r="C10" s="352"/>
      <c r="D10" s="838" t="s">
        <v>482</v>
      </c>
      <c r="E10" s="351"/>
      <c r="F10" s="814"/>
      <c r="G10" s="351"/>
      <c r="H10" s="472"/>
      <c r="I10" s="472"/>
      <c r="J10" s="819"/>
    </row>
    <row r="11" spans="1:10" ht="15.75" customHeight="1">
      <c r="A11" s="1069"/>
      <c r="B11" s="352">
        <v>600</v>
      </c>
      <c r="C11" s="352">
        <v>60014</v>
      </c>
      <c r="D11" s="839"/>
      <c r="E11" s="351">
        <v>3395276</v>
      </c>
      <c r="F11" s="814">
        <v>335804</v>
      </c>
      <c r="G11" s="503">
        <v>3059472</v>
      </c>
      <c r="H11" s="472">
        <v>3059471.85</v>
      </c>
      <c r="I11" s="472">
        <f>F11+H11</f>
        <v>3395275.85</v>
      </c>
      <c r="J11" s="819">
        <f>I11/E11</f>
        <v>0.9999999558209701</v>
      </c>
    </row>
    <row r="12" spans="1:10" ht="12.75" customHeight="1">
      <c r="A12" s="1070"/>
      <c r="B12" s="352"/>
      <c r="C12" s="352"/>
      <c r="D12" s="837"/>
      <c r="E12" s="351"/>
      <c r="F12" s="814"/>
      <c r="G12" s="351"/>
      <c r="H12" s="472"/>
      <c r="I12" s="472"/>
      <c r="J12" s="819"/>
    </row>
    <row r="13" spans="1:10" ht="9.75" customHeight="1">
      <c r="A13" s="1068" t="s">
        <v>588</v>
      </c>
      <c r="B13" s="847">
        <v>600</v>
      </c>
      <c r="C13" s="847">
        <v>60014</v>
      </c>
      <c r="D13" s="838" t="s">
        <v>247</v>
      </c>
      <c r="E13" s="448"/>
      <c r="F13" s="816"/>
      <c r="G13" s="448"/>
      <c r="H13" s="471"/>
      <c r="I13" s="471"/>
      <c r="J13" s="821"/>
    </row>
    <row r="14" spans="1:10" ht="18.75" customHeight="1">
      <c r="A14" s="1069"/>
      <c r="B14" s="848"/>
      <c r="C14" s="848"/>
      <c r="D14" s="839"/>
      <c r="E14" s="449">
        <v>1474541</v>
      </c>
      <c r="F14" s="817">
        <v>161218</v>
      </c>
      <c r="G14" s="502">
        <v>1313323</v>
      </c>
      <c r="H14" s="472">
        <v>1313323.45</v>
      </c>
      <c r="I14" s="472">
        <f>H14+F14</f>
        <v>1474541.45</v>
      </c>
      <c r="J14" s="819">
        <f>I14/E14</f>
        <v>1.0000003051797135</v>
      </c>
    </row>
    <row r="15" spans="1:10" ht="11.25" customHeight="1">
      <c r="A15" s="1070"/>
      <c r="B15" s="849"/>
      <c r="C15" s="849"/>
      <c r="D15" s="837"/>
      <c r="E15" s="450"/>
      <c r="F15" s="818"/>
      <c r="G15" s="450"/>
      <c r="H15" s="775"/>
      <c r="I15" s="775"/>
      <c r="J15" s="820"/>
    </row>
    <row r="16" spans="1:10" ht="10.5" customHeight="1">
      <c r="A16" s="190"/>
      <c r="B16" s="430"/>
      <c r="C16" s="430"/>
      <c r="D16" s="838" t="s">
        <v>70</v>
      </c>
      <c r="E16" s="448"/>
      <c r="F16" s="816"/>
      <c r="G16" s="448"/>
      <c r="H16" s="471"/>
      <c r="I16" s="471"/>
      <c r="J16" s="821"/>
    </row>
    <row r="17" spans="1:10" ht="18" customHeight="1">
      <c r="A17" s="811" t="s">
        <v>590</v>
      </c>
      <c r="B17" s="352">
        <v>600</v>
      </c>
      <c r="C17" s="352">
        <v>60014</v>
      </c>
      <c r="D17" s="839"/>
      <c r="E17" s="449">
        <v>10410000</v>
      </c>
      <c r="F17" s="817">
        <v>0</v>
      </c>
      <c r="G17" s="449">
        <v>31110</v>
      </c>
      <c r="H17" s="472">
        <v>31110</v>
      </c>
      <c r="I17" s="472">
        <f>F17+H17</f>
        <v>31110</v>
      </c>
      <c r="J17" s="819">
        <f>I17/E17</f>
        <v>0.0029884726224783864</v>
      </c>
    </row>
    <row r="18" spans="1:10" ht="14.25" customHeight="1">
      <c r="A18" s="812"/>
      <c r="B18" s="439"/>
      <c r="C18" s="439"/>
      <c r="D18" s="837"/>
      <c r="E18" s="450"/>
      <c r="F18" s="818"/>
      <c r="G18" s="450"/>
      <c r="H18" s="775"/>
      <c r="I18" s="775"/>
      <c r="J18" s="820"/>
    </row>
    <row r="19" spans="1:10" ht="9.75" customHeight="1">
      <c r="A19" s="1068" t="s">
        <v>592</v>
      </c>
      <c r="B19" s="847">
        <v>801</v>
      </c>
      <c r="C19" s="847">
        <v>80130</v>
      </c>
      <c r="D19" s="838" t="s">
        <v>1004</v>
      </c>
      <c r="E19" s="435"/>
      <c r="F19" s="813"/>
      <c r="G19" s="435"/>
      <c r="H19" s="471"/>
      <c r="I19" s="471"/>
      <c r="J19" s="821"/>
    </row>
    <row r="20" spans="1:10" ht="14.25" customHeight="1">
      <c r="A20" s="1069"/>
      <c r="B20" s="848"/>
      <c r="C20" s="848"/>
      <c r="D20" s="839"/>
      <c r="E20" s="351">
        <v>1909140</v>
      </c>
      <c r="F20" s="814">
        <v>19520</v>
      </c>
      <c r="G20" s="503">
        <v>468127</v>
      </c>
      <c r="H20" s="472">
        <v>30079.99</v>
      </c>
      <c r="I20" s="472">
        <f>F20+H20</f>
        <v>49599.990000000005</v>
      </c>
      <c r="J20" s="819">
        <f>I20/E20</f>
        <v>0.025980279078537984</v>
      </c>
    </row>
    <row r="21" spans="1:10" ht="18" customHeight="1">
      <c r="A21" s="1070"/>
      <c r="B21" s="849"/>
      <c r="C21" s="849"/>
      <c r="D21" s="837"/>
      <c r="E21" s="436"/>
      <c r="F21" s="815"/>
      <c r="G21" s="436"/>
      <c r="H21" s="775"/>
      <c r="I21" s="775"/>
      <c r="J21" s="820"/>
    </row>
    <row r="22" spans="1:10" ht="9.75" customHeight="1">
      <c r="A22" s="1068" t="s">
        <v>603</v>
      </c>
      <c r="B22" s="847">
        <v>801</v>
      </c>
      <c r="C22" s="430"/>
      <c r="D22" s="838" t="s">
        <v>483</v>
      </c>
      <c r="E22" s="435"/>
      <c r="F22" s="813"/>
      <c r="G22" s="435"/>
      <c r="H22" s="471"/>
      <c r="I22" s="471"/>
      <c r="J22" s="821"/>
    </row>
    <row r="23" spans="1:10" ht="12" customHeight="1">
      <c r="A23" s="1069"/>
      <c r="B23" s="848"/>
      <c r="C23" s="352">
        <v>80195</v>
      </c>
      <c r="D23" s="839"/>
      <c r="E23" s="351">
        <v>3774470</v>
      </c>
      <c r="F23" s="814">
        <v>366355</v>
      </c>
      <c r="G23" s="503">
        <v>3418360</v>
      </c>
      <c r="H23" s="472">
        <v>2714904.46</v>
      </c>
      <c r="I23" s="472">
        <f>F23+H23</f>
        <v>3081259.46</v>
      </c>
      <c r="J23" s="819">
        <f>I23/E23</f>
        <v>0.8163422838173306</v>
      </c>
    </row>
    <row r="24" spans="1:10" ht="9" customHeight="1">
      <c r="A24" s="1070"/>
      <c r="B24" s="849"/>
      <c r="C24" s="439"/>
      <c r="D24" s="837"/>
      <c r="E24" s="436"/>
      <c r="F24" s="815"/>
      <c r="G24" s="436"/>
      <c r="H24" s="775"/>
      <c r="I24" s="775"/>
      <c r="J24" s="820"/>
    </row>
    <row r="25" spans="1:10" ht="10.5" customHeight="1">
      <c r="A25" s="1068" t="s">
        <v>604</v>
      </c>
      <c r="B25" s="847">
        <v>851</v>
      </c>
      <c r="C25" s="430"/>
      <c r="D25" s="838" t="s">
        <v>487</v>
      </c>
      <c r="E25" s="435"/>
      <c r="F25" s="813"/>
      <c r="G25" s="435"/>
      <c r="H25" s="471"/>
      <c r="I25" s="471"/>
      <c r="J25" s="821"/>
    </row>
    <row r="26" spans="1:10" ht="12" customHeight="1">
      <c r="A26" s="1069"/>
      <c r="B26" s="848"/>
      <c r="C26" s="352">
        <v>85111</v>
      </c>
      <c r="D26" s="839"/>
      <c r="E26" s="351">
        <v>1590646</v>
      </c>
      <c r="F26" s="814">
        <v>1231651.7</v>
      </c>
      <c r="G26" s="503">
        <v>358995</v>
      </c>
      <c r="H26" s="472">
        <v>358994.64</v>
      </c>
      <c r="I26" s="472">
        <f>F26+H26</f>
        <v>1590646.3399999999</v>
      </c>
      <c r="J26" s="819">
        <f>I26/E26</f>
        <v>1.0000002137496338</v>
      </c>
    </row>
    <row r="27" spans="1:10" ht="9" customHeight="1">
      <c r="A27" s="1070"/>
      <c r="B27" s="849"/>
      <c r="C27" s="439"/>
      <c r="D27" s="837"/>
      <c r="E27" s="436"/>
      <c r="F27" s="815"/>
      <c r="G27" s="436"/>
      <c r="H27" s="775"/>
      <c r="I27" s="775"/>
      <c r="J27" s="820"/>
    </row>
    <row r="28" spans="1:10" ht="9.75" customHeight="1">
      <c r="A28" s="1068" t="s">
        <v>595</v>
      </c>
      <c r="B28" s="430"/>
      <c r="C28" s="430"/>
      <c r="D28" s="838" t="s">
        <v>74</v>
      </c>
      <c r="E28" s="435"/>
      <c r="F28" s="813"/>
      <c r="G28" s="435"/>
      <c r="H28" s="471"/>
      <c r="I28" s="471"/>
      <c r="J28" s="821"/>
    </row>
    <row r="29" spans="1:10" ht="12" customHeight="1">
      <c r="A29" s="1069"/>
      <c r="B29" s="352">
        <v>851</v>
      </c>
      <c r="C29" s="352">
        <v>85195</v>
      </c>
      <c r="D29" s="839"/>
      <c r="E29" s="351">
        <v>2731483</v>
      </c>
      <c r="F29" s="814">
        <v>1343436</v>
      </c>
      <c r="G29" s="351">
        <v>1388047</v>
      </c>
      <c r="H29" s="472">
        <v>1388046.82</v>
      </c>
      <c r="I29" s="472">
        <f>F29+H29</f>
        <v>2731482.8200000003</v>
      </c>
      <c r="J29" s="819">
        <f>I29/E29</f>
        <v>0.9999999341017317</v>
      </c>
    </row>
    <row r="30" spans="1:10" ht="9.75" customHeight="1">
      <c r="A30" s="1070"/>
      <c r="B30" s="439"/>
      <c r="C30" s="439"/>
      <c r="D30" s="837"/>
      <c r="E30" s="436"/>
      <c r="F30" s="815"/>
      <c r="G30" s="436"/>
      <c r="H30" s="775"/>
      <c r="I30" s="775"/>
      <c r="J30" s="820"/>
    </row>
    <row r="31" spans="1:10" ht="10.5" customHeight="1">
      <c r="A31" s="1069" t="s">
        <v>738</v>
      </c>
      <c r="B31" s="352"/>
      <c r="C31" s="352"/>
      <c r="D31" s="838" t="s">
        <v>1005</v>
      </c>
      <c r="E31" s="351"/>
      <c r="F31" s="814"/>
      <c r="G31" s="351"/>
      <c r="H31" s="472"/>
      <c r="I31" s="472"/>
      <c r="J31" s="819"/>
    </row>
    <row r="32" spans="1:10" ht="11.25" customHeight="1">
      <c r="A32" s="1069"/>
      <c r="B32" s="352">
        <v>851</v>
      </c>
      <c r="C32" s="352">
        <v>85195</v>
      </c>
      <c r="D32" s="839"/>
      <c r="E32" s="351">
        <v>1606570</v>
      </c>
      <c r="F32" s="814">
        <v>106976</v>
      </c>
      <c r="G32" s="351">
        <v>1093453</v>
      </c>
      <c r="H32" s="472">
        <v>643807.22</v>
      </c>
      <c r="I32" s="472">
        <f>F32+H32</f>
        <v>750783.22</v>
      </c>
      <c r="J32" s="819">
        <f>I32/E32</f>
        <v>0.4673205773791369</v>
      </c>
    </row>
    <row r="33" spans="1:10" ht="10.5" customHeight="1">
      <c r="A33" s="1070"/>
      <c r="B33" s="352"/>
      <c r="C33" s="352"/>
      <c r="D33" s="837"/>
      <c r="E33" s="351"/>
      <c r="F33" s="814"/>
      <c r="G33" s="351"/>
      <c r="H33" s="472"/>
      <c r="I33" s="472"/>
      <c r="J33" s="819"/>
    </row>
    <row r="34" spans="1:11" ht="9.75" customHeight="1">
      <c r="A34" s="1068" t="s">
        <v>686</v>
      </c>
      <c r="B34" s="847">
        <v>853</v>
      </c>
      <c r="C34" s="847">
        <v>85333</v>
      </c>
      <c r="D34" s="838" t="s">
        <v>488</v>
      </c>
      <c r="E34" s="448"/>
      <c r="F34" s="816"/>
      <c r="G34" s="448"/>
      <c r="H34" s="471"/>
      <c r="I34" s="471"/>
      <c r="J34" s="821"/>
      <c r="K34" s="27"/>
    </row>
    <row r="35" spans="1:11" ht="13.5" customHeight="1">
      <c r="A35" s="1069"/>
      <c r="B35" s="848"/>
      <c r="C35" s="848"/>
      <c r="D35" s="839"/>
      <c r="E35" s="449">
        <v>88282</v>
      </c>
      <c r="F35" s="817">
        <v>76480.18</v>
      </c>
      <c r="G35" s="449">
        <v>11750</v>
      </c>
      <c r="H35" s="472">
        <v>11750</v>
      </c>
      <c r="I35" s="472">
        <f>F35+H35</f>
        <v>88230.18</v>
      </c>
      <c r="J35" s="819">
        <f>I35/E35</f>
        <v>0.9994130173761355</v>
      </c>
      <c r="K35" s="27"/>
    </row>
    <row r="36" spans="1:11" ht="15.75" customHeight="1">
      <c r="A36" s="1070"/>
      <c r="B36" s="849"/>
      <c r="C36" s="849"/>
      <c r="D36" s="837"/>
      <c r="E36" s="450"/>
      <c r="F36" s="818"/>
      <c r="G36" s="450"/>
      <c r="H36" s="775"/>
      <c r="I36" s="775"/>
      <c r="J36" s="820"/>
      <c r="K36" s="27"/>
    </row>
    <row r="37" spans="1:11" ht="15.75" customHeight="1">
      <c r="A37" s="187" t="s">
        <v>902</v>
      </c>
      <c r="B37" s="859">
        <v>750</v>
      </c>
      <c r="C37" s="859">
        <v>75075</v>
      </c>
      <c r="D37" s="506" t="s">
        <v>521</v>
      </c>
      <c r="E37" s="449">
        <v>1227152</v>
      </c>
      <c r="F37" s="817">
        <v>1042788.25</v>
      </c>
      <c r="G37" s="449">
        <v>126987</v>
      </c>
      <c r="H37" s="472">
        <v>126987.8</v>
      </c>
      <c r="I37" s="472">
        <f>F37+H37</f>
        <v>1169776.05</v>
      </c>
      <c r="J37" s="819">
        <f>I37/E37</f>
        <v>0.9532446265825261</v>
      </c>
      <c r="K37" s="27"/>
    </row>
    <row r="38" spans="1:11" ht="15.75" customHeight="1">
      <c r="A38" s="187" t="s">
        <v>666</v>
      </c>
      <c r="B38" s="859">
        <v>801</v>
      </c>
      <c r="C38" s="859">
        <v>80195</v>
      </c>
      <c r="D38" s="506" t="s">
        <v>236</v>
      </c>
      <c r="E38" s="437">
        <v>321805</v>
      </c>
      <c r="F38" s="860">
        <v>87229</v>
      </c>
      <c r="G38" s="437">
        <v>145034</v>
      </c>
      <c r="H38" s="438">
        <v>145034</v>
      </c>
      <c r="I38" s="438">
        <f>H38+F38</f>
        <v>232263</v>
      </c>
      <c r="J38" s="1071">
        <f>I38/E38</f>
        <v>0.7217507496775998</v>
      </c>
      <c r="K38" s="27"/>
    </row>
    <row r="39" spans="1:11" ht="20.25" customHeight="1">
      <c r="A39" s="187" t="s">
        <v>761</v>
      </c>
      <c r="B39" s="859">
        <v>801</v>
      </c>
      <c r="C39" s="859">
        <v>80195</v>
      </c>
      <c r="D39" s="506" t="s">
        <v>237</v>
      </c>
      <c r="E39" s="437">
        <v>270917</v>
      </c>
      <c r="F39" s="860">
        <v>41801.84</v>
      </c>
      <c r="G39" s="437">
        <v>81934</v>
      </c>
      <c r="H39" s="438">
        <v>81933.22</v>
      </c>
      <c r="I39" s="438">
        <f>F39+H39</f>
        <v>123735.06</v>
      </c>
      <c r="J39" s="1071">
        <f>I39/E39</f>
        <v>0.4567268203914852</v>
      </c>
      <c r="K39" s="27"/>
    </row>
    <row r="40" spans="1:11" ht="20.25" customHeight="1">
      <c r="A40" s="187" t="s">
        <v>763</v>
      </c>
      <c r="B40" s="859">
        <v>853</v>
      </c>
      <c r="C40" s="859">
        <v>85333</v>
      </c>
      <c r="D40" s="506" t="s">
        <v>238</v>
      </c>
      <c r="E40" s="437">
        <v>292119</v>
      </c>
      <c r="F40" s="860">
        <v>73775.46</v>
      </c>
      <c r="G40" s="437">
        <v>65177</v>
      </c>
      <c r="H40" s="438">
        <v>64617.31</v>
      </c>
      <c r="I40" s="438">
        <f>F40+H40</f>
        <v>138392.77000000002</v>
      </c>
      <c r="J40" s="1071">
        <f>I40/E40</f>
        <v>0.4737547711720224</v>
      </c>
      <c r="K40" s="27"/>
    </row>
    <row r="41" spans="1:11" ht="22.5" customHeight="1">
      <c r="A41" s="187" t="s">
        <v>770</v>
      </c>
      <c r="B41" s="859">
        <v>853</v>
      </c>
      <c r="C41" s="859">
        <v>85333</v>
      </c>
      <c r="D41" s="506" t="s">
        <v>239</v>
      </c>
      <c r="E41" s="437">
        <v>677676</v>
      </c>
      <c r="F41" s="860">
        <v>58649.21</v>
      </c>
      <c r="G41" s="437">
        <v>550943</v>
      </c>
      <c r="H41" s="438">
        <v>550942.58</v>
      </c>
      <c r="I41" s="438">
        <f>F41+H41</f>
        <v>609591.7899999999</v>
      </c>
      <c r="J41" s="1071">
        <f>I41/E41</f>
        <v>0.8995328003352634</v>
      </c>
      <c r="K41" s="27"/>
    </row>
    <row r="42" spans="1:11" ht="22.5" customHeight="1">
      <c r="A42" s="187" t="s">
        <v>771</v>
      </c>
      <c r="B42" s="859">
        <v>853</v>
      </c>
      <c r="C42" s="859">
        <v>85395</v>
      </c>
      <c r="D42" s="506" t="s">
        <v>240</v>
      </c>
      <c r="E42" s="437">
        <v>843380</v>
      </c>
      <c r="F42" s="860">
        <v>0</v>
      </c>
      <c r="G42" s="437">
        <v>303351</v>
      </c>
      <c r="H42" s="438">
        <v>303351.11</v>
      </c>
      <c r="I42" s="438">
        <f>F42+H42</f>
        <v>303351.11</v>
      </c>
      <c r="J42" s="1071">
        <f>I42/E42</f>
        <v>0.35968497000166</v>
      </c>
      <c r="K42" s="27"/>
    </row>
    <row r="43" spans="1:11" ht="22.5" customHeight="1">
      <c r="A43" s="187" t="s">
        <v>116</v>
      </c>
      <c r="B43" s="859">
        <v>853</v>
      </c>
      <c r="C43" s="859">
        <v>85395</v>
      </c>
      <c r="D43" s="506" t="s">
        <v>242</v>
      </c>
      <c r="E43" s="437">
        <v>860173</v>
      </c>
      <c r="F43" s="860">
        <v>88862.44</v>
      </c>
      <c r="G43" s="437">
        <v>723395</v>
      </c>
      <c r="H43" s="438">
        <v>723395.06</v>
      </c>
      <c r="I43" s="438">
        <f>F43+H43</f>
        <v>812257.5</v>
      </c>
      <c r="J43" s="1071">
        <f>I43/E43</f>
        <v>0.9442955079966472</v>
      </c>
      <c r="K43" s="27"/>
    </row>
    <row r="44" spans="1:11" ht="22.5" customHeight="1">
      <c r="A44" s="187" t="s">
        <v>63</v>
      </c>
      <c r="B44" s="859">
        <v>853</v>
      </c>
      <c r="C44" s="859">
        <v>85395</v>
      </c>
      <c r="D44" s="506" t="s">
        <v>243</v>
      </c>
      <c r="E44" s="437">
        <v>143240</v>
      </c>
      <c r="F44" s="860">
        <v>0</v>
      </c>
      <c r="G44" s="437">
        <v>14530</v>
      </c>
      <c r="H44" s="438">
        <v>14529.82</v>
      </c>
      <c r="I44" s="438">
        <f>F44+H44</f>
        <v>14529.82</v>
      </c>
      <c r="J44" s="1071">
        <f>I44/E44</f>
        <v>0.10143688913711253</v>
      </c>
      <c r="K44" s="27"/>
    </row>
    <row r="45" spans="1:11" ht="32.25" customHeight="1" thickBot="1">
      <c r="A45" s="190" t="s">
        <v>64</v>
      </c>
      <c r="B45" s="430">
        <v>854</v>
      </c>
      <c r="C45" s="430">
        <v>85495</v>
      </c>
      <c r="D45" s="501" t="s">
        <v>244</v>
      </c>
      <c r="E45" s="448">
        <v>288031</v>
      </c>
      <c r="F45" s="816">
        <v>0</v>
      </c>
      <c r="G45" s="448">
        <v>155486</v>
      </c>
      <c r="H45" s="471">
        <v>155483.6</v>
      </c>
      <c r="I45" s="471">
        <f>F45+H45</f>
        <v>155483.6</v>
      </c>
      <c r="J45" s="821">
        <f>I45/E45</f>
        <v>0.5398155059698435</v>
      </c>
      <c r="K45" s="27"/>
    </row>
    <row r="46" spans="1:10" ht="26.25" customHeight="1" thickBot="1">
      <c r="A46" s="1072" t="s">
        <v>504</v>
      </c>
      <c r="B46" s="1073"/>
      <c r="C46" s="1073"/>
      <c r="D46" s="1074"/>
      <c r="E46" s="1075">
        <f>SUM(E7:E45)</f>
        <v>37999958</v>
      </c>
      <c r="F46" s="1076">
        <f>SUM(F7:F45)</f>
        <v>8126959.81</v>
      </c>
      <c r="G46" s="1075">
        <f>SUM(G7:G45)</f>
        <v>16312118</v>
      </c>
      <c r="H46" s="1076">
        <f>SUM(H7:H45)</f>
        <v>14720407.140000004</v>
      </c>
      <c r="I46" s="1076">
        <f>SUM(I7:I45)</f>
        <v>22847366.949999996</v>
      </c>
      <c r="J46" s="1077">
        <f>I46/E46</f>
        <v>0.6012471632205487</v>
      </c>
    </row>
    <row r="47" spans="1:10" ht="12" customHeight="1">
      <c r="A47" s="1079"/>
      <c r="B47" s="1079"/>
      <c r="C47" s="1079"/>
      <c r="D47" s="1079"/>
      <c r="E47" s="1079"/>
      <c r="F47" s="1079"/>
      <c r="G47" s="1079"/>
      <c r="H47" s="1079"/>
      <c r="I47" s="798"/>
      <c r="J47" s="798"/>
    </row>
    <row r="48" spans="1:10" ht="12" customHeight="1">
      <c r="A48" s="51"/>
      <c r="B48" s="51"/>
      <c r="C48" s="51"/>
      <c r="D48" s="51"/>
      <c r="E48" s="51"/>
      <c r="F48" s="51"/>
      <c r="G48" s="51"/>
      <c r="H48" s="51"/>
      <c r="I48" s="797"/>
      <c r="J48" s="797"/>
    </row>
    <row r="49" spans="1:10" ht="12.75" customHeight="1" hidden="1">
      <c r="A49" s="353"/>
      <c r="B49" s="353"/>
      <c r="C49" s="353"/>
      <c r="D49" s="353"/>
      <c r="E49" s="353"/>
      <c r="F49" s="353"/>
      <c r="G49" s="353"/>
      <c r="H49" s="353"/>
      <c r="I49" s="353"/>
      <c r="J49" s="353"/>
    </row>
    <row r="50" spans="1:10" ht="9.75" customHeight="1" hidden="1">
      <c r="A50" s="353"/>
      <c r="B50" s="353"/>
      <c r="C50" s="353"/>
      <c r="D50" s="353"/>
      <c r="E50" s="353"/>
      <c r="F50" s="353"/>
      <c r="G50" s="353"/>
      <c r="H50" s="353"/>
      <c r="I50" s="353"/>
      <c r="J50" s="353"/>
    </row>
    <row r="51" spans="1:10" ht="10.5" customHeight="1">
      <c r="A51" s="353"/>
      <c r="B51" s="353"/>
      <c r="C51" s="353"/>
      <c r="D51" s="353"/>
      <c r="E51" s="353"/>
      <c r="F51" s="353"/>
      <c r="G51" s="353"/>
      <c r="H51" s="861" t="s">
        <v>113</v>
      </c>
      <c r="I51" s="861"/>
      <c r="J51" s="353"/>
    </row>
    <row r="52" spans="1:10" ht="12.75" customHeight="1">
      <c r="A52" s="825"/>
      <c r="B52" s="825"/>
      <c r="C52" s="825"/>
      <c r="D52" s="29"/>
      <c r="E52" s="29"/>
      <c r="F52" s="29"/>
      <c r="G52" s="29"/>
      <c r="J52" s="29"/>
    </row>
    <row r="53" spans="2:10" ht="12.75">
      <c r="B53" s="29"/>
      <c r="C53" s="29"/>
      <c r="D53" s="29"/>
      <c r="E53" s="29"/>
      <c r="F53" s="29"/>
      <c r="G53" s="29"/>
      <c r="H53" s="861" t="s">
        <v>1091</v>
      </c>
      <c r="I53" s="861"/>
      <c r="J53" s="29"/>
    </row>
    <row r="54" ht="12" customHeight="1"/>
    <row r="55" ht="12.75" hidden="1"/>
    <row r="56" ht="18" customHeight="1"/>
  </sheetData>
  <mergeCells count="35">
    <mergeCell ref="H53:I53"/>
    <mergeCell ref="H1:J1"/>
    <mergeCell ref="A19:A21"/>
    <mergeCell ref="B19:B21"/>
    <mergeCell ref="A52:C52"/>
    <mergeCell ref="A46:D46"/>
    <mergeCell ref="D34:D36"/>
    <mergeCell ref="A34:A36"/>
    <mergeCell ref="B34:B36"/>
    <mergeCell ref="C34:C36"/>
    <mergeCell ref="H51:I51"/>
    <mergeCell ref="A7:A9"/>
    <mergeCell ref="B7:B9"/>
    <mergeCell ref="A31:A33"/>
    <mergeCell ref="C13:C15"/>
    <mergeCell ref="A28:A30"/>
    <mergeCell ref="C7:C9"/>
    <mergeCell ref="A25:A27"/>
    <mergeCell ref="A10:A12"/>
    <mergeCell ref="A13:A15"/>
    <mergeCell ref="D16:D18"/>
    <mergeCell ref="A22:A24"/>
    <mergeCell ref="B22:B24"/>
    <mergeCell ref="B25:B27"/>
    <mergeCell ref="D28:D30"/>
    <mergeCell ref="D7:D9"/>
    <mergeCell ref="D13:D15"/>
    <mergeCell ref="D31:D33"/>
    <mergeCell ref="A3:J3"/>
    <mergeCell ref="C19:C21"/>
    <mergeCell ref="D19:D21"/>
    <mergeCell ref="D22:D24"/>
    <mergeCell ref="D25:D27"/>
    <mergeCell ref="D10:D12"/>
    <mergeCell ref="B13:B15"/>
  </mergeCells>
  <printOptions/>
  <pageMargins left="0" right="0" top="0" bottom="0" header="0.5118110236220472" footer="0.5118110236220472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02"/>
  <sheetViews>
    <sheetView zoomScaleSheetLayoutView="100" workbookViewId="0" topLeftCell="A177">
      <selection activeCell="I194" sqref="I194"/>
    </sheetView>
  </sheetViews>
  <sheetFormatPr defaultColWidth="9.00390625" defaultRowHeight="12.75"/>
  <cols>
    <col min="1" max="1" width="4.375" style="10" customWidth="1"/>
    <col min="2" max="2" width="29.125" style="0" customWidth="1"/>
    <col min="3" max="3" width="5.75390625" style="0" customWidth="1"/>
    <col min="4" max="4" width="7.375" style="0" customWidth="1"/>
    <col min="5" max="5" width="5.25390625" style="0" customWidth="1"/>
    <col min="6" max="6" width="11.375" style="0" customWidth="1"/>
    <col min="7" max="8" width="12.625" style="0" customWidth="1"/>
    <col min="9" max="9" width="12.75390625" style="0" customWidth="1"/>
    <col min="10" max="10" width="11.125" style="0" customWidth="1"/>
    <col min="11" max="11" width="10.625" style="0" customWidth="1"/>
  </cols>
  <sheetData>
    <row r="1" ht="1.5" customHeight="1"/>
    <row r="2" spans="1:11" s="40" customFormat="1" ht="13.5" customHeight="1">
      <c r="A2" s="42"/>
      <c r="E2" s="137"/>
      <c r="G2" s="344"/>
      <c r="H2" s="344"/>
      <c r="I2" s="867" t="s">
        <v>969</v>
      </c>
      <c r="J2" s="867"/>
      <c r="K2" s="344"/>
    </row>
    <row r="3" s="40" customFormat="1" ht="7.5" customHeight="1">
      <c r="A3" s="42"/>
    </row>
    <row r="4" spans="1:11" s="40" customFormat="1" ht="15" customHeight="1">
      <c r="A4" s="872" t="s">
        <v>1080</v>
      </c>
      <c r="B4" s="872"/>
      <c r="C4" s="872"/>
      <c r="D4" s="872"/>
      <c r="E4" s="872"/>
      <c r="F4" s="872"/>
      <c r="G4" s="872"/>
      <c r="H4" s="872"/>
      <c r="I4" s="872"/>
      <c r="J4" s="872"/>
      <c r="K4" s="872"/>
    </row>
    <row r="5" spans="1:11" s="40" customFormat="1" ht="9.75" customHeight="1" thickBot="1">
      <c r="A5" s="666"/>
      <c r="B5" s="666"/>
      <c r="C5" s="666"/>
      <c r="D5" s="666"/>
      <c r="E5" s="666"/>
      <c r="F5" s="666"/>
      <c r="G5" s="666"/>
      <c r="H5" s="666"/>
      <c r="I5" s="666"/>
      <c r="J5" s="666"/>
      <c r="K5" s="666"/>
    </row>
    <row r="6" spans="1:11" s="40" customFormat="1" ht="21.75" customHeight="1">
      <c r="A6" s="873" t="s">
        <v>579</v>
      </c>
      <c r="B6" s="306" t="s">
        <v>922</v>
      </c>
      <c r="C6" s="309" t="s">
        <v>546</v>
      </c>
      <c r="D6" s="309"/>
      <c r="E6" s="309"/>
      <c r="F6" s="871" t="s">
        <v>1039</v>
      </c>
      <c r="G6" s="871" t="s">
        <v>21</v>
      </c>
      <c r="H6" s="871" t="s">
        <v>577</v>
      </c>
      <c r="I6" s="871"/>
      <c r="J6" s="871" t="s">
        <v>1008</v>
      </c>
      <c r="K6" s="869" t="s">
        <v>1009</v>
      </c>
    </row>
    <row r="7" spans="1:11" s="40" customFormat="1" ht="24.75" customHeight="1">
      <c r="A7" s="874"/>
      <c r="B7" s="307" t="s">
        <v>739</v>
      </c>
      <c r="C7" s="307" t="s">
        <v>740</v>
      </c>
      <c r="D7" s="308" t="s">
        <v>550</v>
      </c>
      <c r="E7" s="307" t="s">
        <v>923</v>
      </c>
      <c r="F7" s="875"/>
      <c r="G7" s="875"/>
      <c r="H7" s="305" t="s">
        <v>837</v>
      </c>
      <c r="I7" s="305" t="s">
        <v>838</v>
      </c>
      <c r="J7" s="875"/>
      <c r="K7" s="870"/>
    </row>
    <row r="8" spans="1:11" s="121" customFormat="1" ht="12.75">
      <c r="A8" s="281">
        <v>1</v>
      </c>
      <c r="B8" s="120">
        <v>2</v>
      </c>
      <c r="C8" s="120">
        <v>3</v>
      </c>
      <c r="D8" s="120">
        <v>4</v>
      </c>
      <c r="E8" s="120">
        <v>5</v>
      </c>
      <c r="F8" s="120">
        <v>6</v>
      </c>
      <c r="G8" s="120">
        <v>7</v>
      </c>
      <c r="H8" s="120"/>
      <c r="I8" s="120"/>
      <c r="J8" s="120">
        <v>8</v>
      </c>
      <c r="K8" s="282">
        <v>9</v>
      </c>
    </row>
    <row r="9" spans="1:11" s="7" customFormat="1" ht="16.5" customHeight="1">
      <c r="A9" s="283" t="s">
        <v>585</v>
      </c>
      <c r="B9" s="55" t="s">
        <v>741</v>
      </c>
      <c r="C9" s="58" t="s">
        <v>924</v>
      </c>
      <c r="D9" s="63"/>
      <c r="E9" s="64"/>
      <c r="F9" s="163">
        <f>F10+F12</f>
        <v>62203</v>
      </c>
      <c r="G9" s="233">
        <f>G10+G12</f>
        <v>62212.8</v>
      </c>
      <c r="H9" s="233">
        <f>H10+H12</f>
        <v>62212.8</v>
      </c>
      <c r="I9" s="233">
        <f>I10+I12</f>
        <v>0</v>
      </c>
      <c r="J9" s="179">
        <f>G9/F9</f>
        <v>1.000157548671286</v>
      </c>
      <c r="K9" s="284">
        <f>G9/G185</f>
        <v>0.001153993660781356</v>
      </c>
    </row>
    <row r="10" spans="1:11" ht="24" customHeight="1">
      <c r="A10" s="312" t="s">
        <v>742</v>
      </c>
      <c r="B10" s="313" t="s">
        <v>555</v>
      </c>
      <c r="C10" s="314"/>
      <c r="D10" s="315" t="s">
        <v>139</v>
      </c>
      <c r="E10" s="316"/>
      <c r="F10" s="310">
        <f>F11</f>
        <v>61000</v>
      </c>
      <c r="G10" s="311">
        <f>G11</f>
        <v>61000</v>
      </c>
      <c r="H10" s="311">
        <f>H11</f>
        <v>61000</v>
      </c>
      <c r="I10" s="311">
        <f>I11</f>
        <v>0</v>
      </c>
      <c r="J10" s="329">
        <f aca="true" t="shared" si="0" ref="J10:J84">G10/F10</f>
        <v>1</v>
      </c>
      <c r="K10" s="334">
        <f>G10/G185</f>
        <v>0.0011314972691739112</v>
      </c>
    </row>
    <row r="11" spans="1:11" ht="23.25" customHeight="1">
      <c r="A11" s="285"/>
      <c r="B11" s="30" t="s">
        <v>752</v>
      </c>
      <c r="C11" s="95"/>
      <c r="D11" s="95"/>
      <c r="E11" s="33">
        <v>2110</v>
      </c>
      <c r="F11" s="76">
        <v>61000</v>
      </c>
      <c r="G11" s="243">
        <v>61000</v>
      </c>
      <c r="H11" s="243">
        <f>G11</f>
        <v>61000</v>
      </c>
      <c r="I11" s="243"/>
      <c r="J11" s="322">
        <f t="shared" si="0"/>
        <v>1</v>
      </c>
      <c r="K11" s="323">
        <f>G11/G185</f>
        <v>0.0011314972691739112</v>
      </c>
    </row>
    <row r="12" spans="1:11" ht="18" customHeight="1">
      <c r="A12" s="312" t="s">
        <v>745</v>
      </c>
      <c r="B12" s="316" t="s">
        <v>300</v>
      </c>
      <c r="C12" s="315"/>
      <c r="D12" s="315" t="s">
        <v>746</v>
      </c>
      <c r="E12" s="315"/>
      <c r="F12" s="310">
        <f>F13</f>
        <v>1203</v>
      </c>
      <c r="G12" s="311">
        <f>G13</f>
        <v>1212.8</v>
      </c>
      <c r="H12" s="311">
        <f>H13</f>
        <v>1212.8</v>
      </c>
      <c r="I12" s="311">
        <f>I13</f>
        <v>0</v>
      </c>
      <c r="J12" s="329">
        <f t="shared" si="0"/>
        <v>1.0081463009143807</v>
      </c>
      <c r="K12" s="334">
        <f>G12/G185</f>
        <v>2.249639160744458E-05</v>
      </c>
    </row>
    <row r="13" spans="1:11" ht="15.75" customHeight="1">
      <c r="A13" s="219"/>
      <c r="B13" s="30" t="s">
        <v>747</v>
      </c>
      <c r="C13" s="95"/>
      <c r="D13" s="95"/>
      <c r="E13" s="95" t="s">
        <v>876</v>
      </c>
      <c r="F13" s="76">
        <v>1203</v>
      </c>
      <c r="G13" s="237">
        <v>1212.8</v>
      </c>
      <c r="H13" s="237">
        <f>G13</f>
        <v>1212.8</v>
      </c>
      <c r="I13" s="237"/>
      <c r="J13" s="322">
        <f t="shared" si="0"/>
        <v>1.0081463009143807</v>
      </c>
      <c r="K13" s="323">
        <f>G13/G185</f>
        <v>2.249639160744458E-05</v>
      </c>
    </row>
    <row r="14" spans="1:11" ht="17.25" customHeight="1">
      <c r="A14" s="283" t="s">
        <v>586</v>
      </c>
      <c r="B14" s="55" t="s">
        <v>831</v>
      </c>
      <c r="C14" s="58" t="s">
        <v>140</v>
      </c>
      <c r="D14" s="58"/>
      <c r="E14" s="59"/>
      <c r="F14" s="163">
        <f aca="true" t="shared" si="1" ref="F14:I15">F15</f>
        <v>156228</v>
      </c>
      <c r="G14" s="233">
        <f t="shared" si="1"/>
        <v>156227.82</v>
      </c>
      <c r="H14" s="233">
        <f t="shared" si="1"/>
        <v>156227.82</v>
      </c>
      <c r="I14" s="233">
        <f t="shared" si="1"/>
        <v>0</v>
      </c>
      <c r="J14" s="179">
        <f t="shared" si="0"/>
        <v>0.9999988478377756</v>
      </c>
      <c r="K14" s="284">
        <f>G14/G185</f>
        <v>0.0028978910114589077</v>
      </c>
    </row>
    <row r="15" spans="1:11" ht="16.5" customHeight="1">
      <c r="A15" s="312" t="s">
        <v>742</v>
      </c>
      <c r="B15" s="316" t="s">
        <v>871</v>
      </c>
      <c r="C15" s="315"/>
      <c r="D15" s="315" t="s">
        <v>872</v>
      </c>
      <c r="E15" s="315"/>
      <c r="F15" s="310">
        <f t="shared" si="1"/>
        <v>156228</v>
      </c>
      <c r="G15" s="311">
        <f t="shared" si="1"/>
        <v>156227.82</v>
      </c>
      <c r="H15" s="311">
        <f t="shared" si="1"/>
        <v>156227.82</v>
      </c>
      <c r="I15" s="311">
        <f t="shared" si="1"/>
        <v>0</v>
      </c>
      <c r="J15" s="329">
        <f t="shared" si="0"/>
        <v>0.9999988478377756</v>
      </c>
      <c r="K15" s="334">
        <f>G15/G185</f>
        <v>0.0028978910114589077</v>
      </c>
    </row>
    <row r="16" spans="1:11" ht="23.25" customHeight="1">
      <c r="A16" s="286"/>
      <c r="B16" s="54" t="s">
        <v>835</v>
      </c>
      <c r="C16" s="325"/>
      <c r="D16" s="325"/>
      <c r="E16" s="326" t="s">
        <v>883</v>
      </c>
      <c r="F16" s="76">
        <v>156228</v>
      </c>
      <c r="G16" s="237">
        <v>156227.82</v>
      </c>
      <c r="H16" s="237">
        <f>G16</f>
        <v>156227.82</v>
      </c>
      <c r="I16" s="237"/>
      <c r="J16" s="322">
        <f t="shared" si="0"/>
        <v>0.9999988478377756</v>
      </c>
      <c r="K16" s="323">
        <f>G16/G185</f>
        <v>0.0028978910114589077</v>
      </c>
    </row>
    <row r="17" spans="1:11" ht="16.5" customHeight="1">
      <c r="A17" s="283" t="s">
        <v>588</v>
      </c>
      <c r="B17" s="55" t="s">
        <v>748</v>
      </c>
      <c r="C17" s="58" t="s">
        <v>144</v>
      </c>
      <c r="D17" s="58"/>
      <c r="E17" s="59"/>
      <c r="F17" s="163">
        <f>F18</f>
        <v>9394945</v>
      </c>
      <c r="G17" s="233">
        <f>G18</f>
        <v>8077923.4</v>
      </c>
      <c r="H17" s="233">
        <f>H18</f>
        <v>23560.980000000003</v>
      </c>
      <c r="I17" s="233">
        <f>I18</f>
        <v>8054362.42</v>
      </c>
      <c r="J17" s="179">
        <f t="shared" si="0"/>
        <v>0.8598159329298894</v>
      </c>
      <c r="K17" s="284">
        <f>G17/G185</f>
        <v>0.1498384961917383</v>
      </c>
    </row>
    <row r="18" spans="1:11" ht="15.75" customHeight="1">
      <c r="A18" s="312" t="s">
        <v>742</v>
      </c>
      <c r="B18" s="316" t="s">
        <v>905</v>
      </c>
      <c r="C18" s="315"/>
      <c r="D18" s="315" t="s">
        <v>146</v>
      </c>
      <c r="E18" s="315"/>
      <c r="F18" s="310">
        <f aca="true" t="shared" si="2" ref="F18:K18">SUM(F19:F28)</f>
        <v>9394945</v>
      </c>
      <c r="G18" s="311">
        <f t="shared" si="2"/>
        <v>8077923.4</v>
      </c>
      <c r="H18" s="311">
        <f t="shared" si="2"/>
        <v>23560.980000000003</v>
      </c>
      <c r="I18" s="311">
        <f t="shared" si="2"/>
        <v>8054362.42</v>
      </c>
      <c r="J18" s="311">
        <f t="shared" si="2"/>
        <v>8.9804084397026</v>
      </c>
      <c r="K18" s="782">
        <f t="shared" si="2"/>
        <v>0.1504193023144242</v>
      </c>
    </row>
    <row r="19" spans="1:11" ht="32.25" customHeight="1">
      <c r="A19" s="698"/>
      <c r="B19" s="127" t="s">
        <v>789</v>
      </c>
      <c r="C19" s="699"/>
      <c r="D19" s="699"/>
      <c r="E19" s="699" t="s">
        <v>788</v>
      </c>
      <c r="F19" s="700"/>
      <c r="G19" s="701">
        <v>3840.21</v>
      </c>
      <c r="H19" s="237">
        <f>G19</f>
        <v>3840.21</v>
      </c>
      <c r="I19" s="701"/>
      <c r="J19" s="322">
        <v>0</v>
      </c>
      <c r="K19" s="323">
        <f>G19/G185</f>
        <v>7.123257586974337E-05</v>
      </c>
    </row>
    <row r="20" spans="1:11" ht="22.5" customHeight="1">
      <c r="A20" s="219"/>
      <c r="B20" s="30" t="s">
        <v>749</v>
      </c>
      <c r="C20" s="95"/>
      <c r="D20" s="95"/>
      <c r="E20" s="95" t="s">
        <v>877</v>
      </c>
      <c r="F20" s="76">
        <v>8172</v>
      </c>
      <c r="G20" s="237">
        <v>8169.8</v>
      </c>
      <c r="H20" s="237">
        <f>G20</f>
        <v>8169.8</v>
      </c>
      <c r="I20" s="237"/>
      <c r="J20" s="322">
        <f t="shared" si="0"/>
        <v>0.9997307880567793</v>
      </c>
      <c r="K20" s="323">
        <f>G20/G185</f>
        <v>0.00015154272769995117</v>
      </c>
    </row>
    <row r="21" spans="1:11" ht="18" customHeight="1">
      <c r="A21" s="219"/>
      <c r="B21" s="30" t="s">
        <v>744</v>
      </c>
      <c r="C21" s="95"/>
      <c r="D21" s="95"/>
      <c r="E21" s="95" t="s">
        <v>875</v>
      </c>
      <c r="F21" s="76">
        <v>350</v>
      </c>
      <c r="G21" s="237">
        <v>458.77</v>
      </c>
      <c r="H21" s="237">
        <f>G21</f>
        <v>458.77</v>
      </c>
      <c r="I21" s="237"/>
      <c r="J21" s="322">
        <f t="shared" si="0"/>
        <v>1.3107714285714285</v>
      </c>
      <c r="K21" s="323">
        <f>G21/G185</f>
        <v>8.509786920965824E-06</v>
      </c>
    </row>
    <row r="22" spans="1:11" ht="15" customHeight="1">
      <c r="A22" s="219"/>
      <c r="B22" s="30" t="s">
        <v>775</v>
      </c>
      <c r="C22" s="95"/>
      <c r="D22" s="95"/>
      <c r="E22" s="95" t="s">
        <v>879</v>
      </c>
      <c r="F22" s="76">
        <v>1000</v>
      </c>
      <c r="G22" s="237">
        <v>1000</v>
      </c>
      <c r="H22" s="237">
        <f>G22</f>
        <v>1000</v>
      </c>
      <c r="I22" s="237"/>
      <c r="J22" s="322">
        <f t="shared" si="0"/>
        <v>1</v>
      </c>
      <c r="K22" s="323">
        <f>G22/G185</f>
        <v>1.8549135560228053E-05</v>
      </c>
    </row>
    <row r="23" spans="1:11" ht="45.75" customHeight="1">
      <c r="A23" s="219"/>
      <c r="B23" s="30" t="s">
        <v>930</v>
      </c>
      <c r="C23" s="95"/>
      <c r="D23" s="95"/>
      <c r="E23" s="95" t="s">
        <v>689</v>
      </c>
      <c r="F23" s="76">
        <v>10092</v>
      </c>
      <c r="G23" s="237">
        <v>10092.2</v>
      </c>
      <c r="H23" s="237">
        <f>G23</f>
        <v>10092.2</v>
      </c>
      <c r="I23" s="237"/>
      <c r="J23" s="322">
        <f t="shared" si="0"/>
        <v>1.0000198176773683</v>
      </c>
      <c r="K23" s="323">
        <f>G23/G186</f>
        <v>0.0007680077085868665</v>
      </c>
    </row>
    <row r="24" spans="1:11" ht="23.25" customHeight="1">
      <c r="A24" s="285"/>
      <c r="B24" s="30" t="s">
        <v>844</v>
      </c>
      <c r="C24" s="95"/>
      <c r="D24" s="95"/>
      <c r="E24" s="95" t="s">
        <v>912</v>
      </c>
      <c r="F24" s="76">
        <v>4000251</v>
      </c>
      <c r="G24" s="237">
        <v>2678060.92</v>
      </c>
      <c r="H24" s="237"/>
      <c r="I24" s="237">
        <f aca="true" t="shared" si="3" ref="I24:I31">G24</f>
        <v>2678060.92</v>
      </c>
      <c r="J24" s="322">
        <f t="shared" si="0"/>
        <v>0.6694732205554101</v>
      </c>
      <c r="K24" s="323">
        <f>G24/G185</f>
        <v>0.049675715043629054</v>
      </c>
    </row>
    <row r="25" spans="1:11" ht="23.25" customHeight="1">
      <c r="A25" s="285"/>
      <c r="B25" s="30" t="s">
        <v>908</v>
      </c>
      <c r="C25" s="95"/>
      <c r="D25" s="95"/>
      <c r="E25" s="33">
        <v>6260</v>
      </c>
      <c r="F25" s="76">
        <v>100000</v>
      </c>
      <c r="G25" s="237">
        <v>100000</v>
      </c>
      <c r="H25" s="237"/>
      <c r="I25" s="237">
        <f t="shared" si="3"/>
        <v>100000</v>
      </c>
      <c r="J25" s="322">
        <f t="shared" si="0"/>
        <v>1</v>
      </c>
      <c r="K25" s="323">
        <f>G25/G185</f>
        <v>0.0018549135560228054</v>
      </c>
    </row>
    <row r="26" spans="1:11" ht="23.25" customHeight="1">
      <c r="A26" s="285"/>
      <c r="B26" s="30" t="s">
        <v>833</v>
      </c>
      <c r="C26" s="95"/>
      <c r="D26" s="95"/>
      <c r="E26" s="95" t="s">
        <v>841</v>
      </c>
      <c r="F26" s="76">
        <v>2956304</v>
      </c>
      <c r="G26" s="237">
        <v>2957525.5</v>
      </c>
      <c r="H26" s="237"/>
      <c r="I26" s="237">
        <f t="shared" si="3"/>
        <v>2957525.5</v>
      </c>
      <c r="J26" s="322">
        <f t="shared" si="0"/>
        <v>1.0004131848416131</v>
      </c>
      <c r="K26" s="323">
        <f>G26/G185</f>
        <v>0.05485954142233125</v>
      </c>
    </row>
    <row r="27" spans="1:11" ht="35.25" customHeight="1">
      <c r="A27" s="285"/>
      <c r="B27" s="30" t="s">
        <v>909</v>
      </c>
      <c r="C27" s="95"/>
      <c r="D27" s="95"/>
      <c r="E27" s="95" t="s">
        <v>373</v>
      </c>
      <c r="F27" s="76">
        <v>2302000</v>
      </c>
      <c r="G27" s="237">
        <v>2302000</v>
      </c>
      <c r="H27" s="237"/>
      <c r="I27" s="237">
        <f t="shared" si="3"/>
        <v>2302000</v>
      </c>
      <c r="J27" s="322">
        <f t="shared" si="0"/>
        <v>1</v>
      </c>
      <c r="K27" s="323">
        <f>G27/G185</f>
        <v>0.042700110059644976</v>
      </c>
    </row>
    <row r="28" spans="1:11" ht="45" customHeight="1">
      <c r="A28" s="285"/>
      <c r="B28" s="30" t="s">
        <v>911</v>
      </c>
      <c r="C28" s="95"/>
      <c r="D28" s="95"/>
      <c r="E28" s="95" t="s">
        <v>910</v>
      </c>
      <c r="F28" s="76">
        <v>16776</v>
      </c>
      <c r="G28" s="237">
        <v>16776</v>
      </c>
      <c r="H28" s="237"/>
      <c r="I28" s="237">
        <f t="shared" si="3"/>
        <v>16776</v>
      </c>
      <c r="J28" s="322">
        <f t="shared" si="0"/>
        <v>1</v>
      </c>
      <c r="K28" s="323">
        <f>G28/G185</f>
        <v>0.0003111802981583858</v>
      </c>
    </row>
    <row r="29" spans="1:11" ht="24" customHeight="1">
      <c r="A29" s="689" t="s">
        <v>590</v>
      </c>
      <c r="B29" s="690" t="s">
        <v>932</v>
      </c>
      <c r="C29" s="689">
        <v>630</v>
      </c>
      <c r="D29" s="689"/>
      <c r="E29" s="689"/>
      <c r="F29" s="692">
        <f aca="true" t="shared" si="4" ref="F29:H30">F30</f>
        <v>0</v>
      </c>
      <c r="G29" s="693">
        <f t="shared" si="4"/>
        <v>2981</v>
      </c>
      <c r="H29" s="693">
        <f t="shared" si="4"/>
        <v>0</v>
      </c>
      <c r="I29" s="647">
        <f t="shared" si="3"/>
        <v>2981</v>
      </c>
      <c r="J29" s="694">
        <v>0</v>
      </c>
      <c r="K29" s="695">
        <f>G29/G185</f>
        <v>5.529497310503983E-05</v>
      </c>
    </row>
    <row r="30" spans="1:11" ht="27.75" customHeight="1">
      <c r="A30" s="691" t="s">
        <v>742</v>
      </c>
      <c r="B30" s="314" t="s">
        <v>933</v>
      </c>
      <c r="C30" s="315"/>
      <c r="D30" s="315" t="s">
        <v>934</v>
      </c>
      <c r="E30" s="315"/>
      <c r="F30" s="310">
        <f t="shared" si="4"/>
        <v>0</v>
      </c>
      <c r="G30" s="311">
        <f t="shared" si="4"/>
        <v>2981</v>
      </c>
      <c r="H30" s="311">
        <f t="shared" si="4"/>
        <v>0</v>
      </c>
      <c r="I30" s="311">
        <f t="shared" si="3"/>
        <v>2981</v>
      </c>
      <c r="J30" s="329">
        <v>0</v>
      </c>
      <c r="K30" s="334">
        <f>G30/G185</f>
        <v>5.529497310503983E-05</v>
      </c>
    </row>
    <row r="31" spans="1:11" ht="45" customHeight="1">
      <c r="A31" s="285"/>
      <c r="B31" s="30" t="s">
        <v>911</v>
      </c>
      <c r="C31" s="95"/>
      <c r="D31" s="95"/>
      <c r="E31" s="95" t="s">
        <v>910</v>
      </c>
      <c r="F31" s="76">
        <v>0</v>
      </c>
      <c r="G31" s="237">
        <v>2981</v>
      </c>
      <c r="H31" s="237"/>
      <c r="I31" s="237">
        <f t="shared" si="3"/>
        <v>2981</v>
      </c>
      <c r="J31" s="322">
        <v>0</v>
      </c>
      <c r="K31" s="323">
        <f>G31/G185</f>
        <v>5.529497310503983E-05</v>
      </c>
    </row>
    <row r="32" spans="1:11" ht="41.25" customHeight="1">
      <c r="A32" s="283" t="s">
        <v>592</v>
      </c>
      <c r="B32" s="55" t="s">
        <v>834</v>
      </c>
      <c r="C32" s="58" t="s">
        <v>190</v>
      </c>
      <c r="D32" s="60"/>
      <c r="E32" s="61"/>
      <c r="F32" s="163">
        <f>F33</f>
        <v>2134228</v>
      </c>
      <c r="G32" s="233">
        <f>G33</f>
        <v>2134405.8899999997</v>
      </c>
      <c r="H32" s="233">
        <f>H33</f>
        <v>148856.84999999998</v>
      </c>
      <c r="I32" s="233">
        <f>I33</f>
        <v>1985549.04</v>
      </c>
      <c r="J32" s="179">
        <f t="shared" si="0"/>
        <v>1.0000833509821816</v>
      </c>
      <c r="K32" s="284">
        <f>G32/G185</f>
        <v>0.0395913841941592</v>
      </c>
    </row>
    <row r="33" spans="1:11" ht="22.5" customHeight="1">
      <c r="A33" s="312" t="s">
        <v>742</v>
      </c>
      <c r="B33" s="316" t="s">
        <v>751</v>
      </c>
      <c r="C33" s="315"/>
      <c r="D33" s="315" t="s">
        <v>191</v>
      </c>
      <c r="E33" s="315"/>
      <c r="F33" s="310">
        <f>SUM(F34:F41)</f>
        <v>2134228</v>
      </c>
      <c r="G33" s="311">
        <f>SUM(G34:G41)</f>
        <v>2134405.8899999997</v>
      </c>
      <c r="H33" s="311">
        <f>SUM(H34:H41)</f>
        <v>148856.84999999998</v>
      </c>
      <c r="I33" s="311">
        <f>SUM(I34:I41)</f>
        <v>1985549.04</v>
      </c>
      <c r="J33" s="329">
        <f t="shared" si="0"/>
        <v>1.0000833509821816</v>
      </c>
      <c r="K33" s="334">
        <f>G33/G185</f>
        <v>0.0395913841941592</v>
      </c>
    </row>
    <row r="34" spans="1:11" ht="22.5" customHeight="1">
      <c r="A34" s="287"/>
      <c r="B34" s="68" t="s">
        <v>27</v>
      </c>
      <c r="C34" s="321"/>
      <c r="D34" s="321"/>
      <c r="E34" s="321" t="s">
        <v>1035</v>
      </c>
      <c r="F34" s="174">
        <v>2691</v>
      </c>
      <c r="G34" s="243">
        <v>2690.52</v>
      </c>
      <c r="H34" s="243">
        <f aca="true" t="shared" si="5" ref="H34:H41">G34</f>
        <v>2690.52</v>
      </c>
      <c r="I34" s="243"/>
      <c r="J34" s="322">
        <f t="shared" si="0"/>
        <v>0.9998216276477147</v>
      </c>
      <c r="K34" s="323">
        <f>G34/G185</f>
        <v>4.990682020750478E-05</v>
      </c>
    </row>
    <row r="35" spans="1:11" ht="17.25" customHeight="1">
      <c r="A35" s="287"/>
      <c r="B35" s="30" t="s">
        <v>747</v>
      </c>
      <c r="C35" s="95"/>
      <c r="D35" s="95"/>
      <c r="E35" s="95" t="s">
        <v>876</v>
      </c>
      <c r="F35" s="174">
        <v>18</v>
      </c>
      <c r="G35" s="243">
        <v>17.6</v>
      </c>
      <c r="H35" s="243">
        <f t="shared" si="5"/>
        <v>17.6</v>
      </c>
      <c r="I35" s="243"/>
      <c r="J35" s="322">
        <f t="shared" si="0"/>
        <v>0.9777777777777779</v>
      </c>
      <c r="K35" s="323">
        <f>G35/G185</f>
        <v>3.2646478586001375E-07</v>
      </c>
    </row>
    <row r="36" spans="1:11" ht="22.5" customHeight="1">
      <c r="A36" s="285"/>
      <c r="B36" s="30" t="s">
        <v>749</v>
      </c>
      <c r="C36" s="95"/>
      <c r="D36" s="95"/>
      <c r="E36" s="95" t="s">
        <v>877</v>
      </c>
      <c r="F36" s="76">
        <v>6826</v>
      </c>
      <c r="G36" s="237">
        <v>6966.78</v>
      </c>
      <c r="H36" s="243">
        <f t="shared" si="5"/>
        <v>6966.78</v>
      </c>
      <c r="I36" s="237"/>
      <c r="J36" s="322">
        <f t="shared" si="0"/>
        <v>1.0206240843832406</v>
      </c>
      <c r="K36" s="323">
        <f>G36/G185</f>
        <v>0.00012922774663828558</v>
      </c>
    </row>
    <row r="37" spans="1:11" ht="16.5" customHeight="1">
      <c r="A37" s="285"/>
      <c r="B37" s="30" t="s">
        <v>936</v>
      </c>
      <c r="C37" s="95"/>
      <c r="D37" s="95"/>
      <c r="E37" s="95" t="s">
        <v>935</v>
      </c>
      <c r="F37" s="76">
        <v>1191574</v>
      </c>
      <c r="G37" s="237">
        <v>1191573.57</v>
      </c>
      <c r="H37" s="243"/>
      <c r="I37" s="237">
        <f>G37</f>
        <v>1191573.57</v>
      </c>
      <c r="J37" s="322">
        <f t="shared" si="0"/>
        <v>0.9999996391327773</v>
      </c>
      <c r="K37" s="323">
        <f>G37/G185</f>
        <v>0.022102659679914892</v>
      </c>
    </row>
    <row r="38" spans="1:11" ht="15" customHeight="1">
      <c r="A38" s="285"/>
      <c r="B38" s="30" t="s">
        <v>508</v>
      </c>
      <c r="C38" s="95"/>
      <c r="D38" s="95"/>
      <c r="E38" s="95" t="s">
        <v>507</v>
      </c>
      <c r="F38" s="76">
        <v>793975</v>
      </c>
      <c r="G38" s="237">
        <v>793975.47</v>
      </c>
      <c r="H38" s="243"/>
      <c r="I38" s="237">
        <f>G38</f>
        <v>793975.47</v>
      </c>
      <c r="J38" s="322">
        <f t="shared" si="0"/>
        <v>1.0000005919581851</v>
      </c>
      <c r="K38" s="323">
        <f>G38/G185</f>
        <v>0.014727558624525782</v>
      </c>
    </row>
    <row r="39" spans="1:11" ht="15" customHeight="1">
      <c r="A39" s="285"/>
      <c r="B39" s="30" t="s">
        <v>744</v>
      </c>
      <c r="C39" s="95"/>
      <c r="D39" s="95"/>
      <c r="E39" s="95" t="s">
        <v>875</v>
      </c>
      <c r="F39" s="76">
        <v>842</v>
      </c>
      <c r="G39" s="237">
        <v>843.02</v>
      </c>
      <c r="H39" s="243">
        <f t="shared" si="5"/>
        <v>843.02</v>
      </c>
      <c r="I39" s="237"/>
      <c r="J39" s="322">
        <f t="shared" si="0"/>
        <v>1.001211401425178</v>
      </c>
      <c r="K39" s="323">
        <f>G39/G185</f>
        <v>1.5637292259983453E-05</v>
      </c>
    </row>
    <row r="40" spans="1:11" ht="12.75" customHeight="1">
      <c r="A40" s="146"/>
      <c r="B40" s="30" t="s">
        <v>775</v>
      </c>
      <c r="C40" s="95"/>
      <c r="D40" s="95"/>
      <c r="E40" s="95" t="s">
        <v>879</v>
      </c>
      <c r="F40" s="76">
        <v>68302</v>
      </c>
      <c r="G40" s="237">
        <v>68338.93</v>
      </c>
      <c r="H40" s="243">
        <f t="shared" si="5"/>
        <v>68338.93</v>
      </c>
      <c r="I40" s="237"/>
      <c r="J40" s="322">
        <f t="shared" si="0"/>
        <v>1.0005406869491376</v>
      </c>
      <c r="K40" s="323">
        <f>G40/G185</f>
        <v>0.0012676280766109355</v>
      </c>
    </row>
    <row r="41" spans="1:11" ht="20.25" customHeight="1">
      <c r="A41" s="219"/>
      <c r="B41" s="30" t="s">
        <v>752</v>
      </c>
      <c r="C41" s="33"/>
      <c r="D41" s="33"/>
      <c r="E41" s="33">
        <v>2110</v>
      </c>
      <c r="F41" s="76">
        <v>70000</v>
      </c>
      <c r="G41" s="237">
        <v>70000</v>
      </c>
      <c r="H41" s="243">
        <f t="shared" si="5"/>
        <v>70000</v>
      </c>
      <c r="I41" s="237"/>
      <c r="J41" s="322">
        <f t="shared" si="0"/>
        <v>1</v>
      </c>
      <c r="K41" s="323">
        <f>G41/G185</f>
        <v>0.0012984394892159637</v>
      </c>
    </row>
    <row r="42" spans="1:11" ht="15.75" customHeight="1">
      <c r="A42" s="283" t="s">
        <v>603</v>
      </c>
      <c r="B42" s="55" t="s">
        <v>832</v>
      </c>
      <c r="C42" s="62">
        <v>710</v>
      </c>
      <c r="D42" s="63"/>
      <c r="E42" s="64"/>
      <c r="F42" s="163">
        <f>F43+F45+F47</f>
        <v>320294</v>
      </c>
      <c r="G42" s="233">
        <f>G43+G45+G47</f>
        <v>314303.74</v>
      </c>
      <c r="H42" s="233">
        <f>H43+H45+H47</f>
        <v>314303.74</v>
      </c>
      <c r="I42" s="233">
        <f>I43+I45+I47</f>
        <v>0</v>
      </c>
      <c r="J42" s="179">
        <f t="shared" si="0"/>
        <v>0.9812976203113389</v>
      </c>
      <c r="K42" s="284">
        <f>G42/G185</f>
        <v>0.005830062680346673</v>
      </c>
    </row>
    <row r="43" spans="1:11" ht="24" customHeight="1">
      <c r="A43" s="312" t="s">
        <v>742</v>
      </c>
      <c r="B43" s="316" t="s">
        <v>196</v>
      </c>
      <c r="C43" s="314"/>
      <c r="D43" s="314">
        <v>71013</v>
      </c>
      <c r="E43" s="316"/>
      <c r="F43" s="310">
        <f>F44</f>
        <v>44000</v>
      </c>
      <c r="G43" s="311">
        <f>G44</f>
        <v>44000</v>
      </c>
      <c r="H43" s="311">
        <f>H44</f>
        <v>44000</v>
      </c>
      <c r="I43" s="311">
        <f>I44</f>
        <v>0</v>
      </c>
      <c r="J43" s="329">
        <f t="shared" si="0"/>
        <v>1</v>
      </c>
      <c r="K43" s="334">
        <f>G43/G185</f>
        <v>0.0008161619646500344</v>
      </c>
    </row>
    <row r="44" spans="1:11" ht="21.75" customHeight="1">
      <c r="A44" s="219"/>
      <c r="B44" s="30" t="s">
        <v>752</v>
      </c>
      <c r="C44" s="33"/>
      <c r="D44" s="33"/>
      <c r="E44" s="33">
        <v>2110</v>
      </c>
      <c r="F44" s="76">
        <v>44000</v>
      </c>
      <c r="G44" s="237">
        <v>44000</v>
      </c>
      <c r="H44" s="237">
        <f>G44</f>
        <v>44000</v>
      </c>
      <c r="I44" s="237"/>
      <c r="J44" s="322">
        <f t="shared" si="0"/>
        <v>1</v>
      </c>
      <c r="K44" s="323">
        <f>G44/G185</f>
        <v>0.0008161619646500344</v>
      </c>
    </row>
    <row r="45" spans="1:11" ht="22.5" customHeight="1">
      <c r="A45" s="312" t="s">
        <v>745</v>
      </c>
      <c r="B45" s="316" t="s">
        <v>198</v>
      </c>
      <c r="C45" s="314"/>
      <c r="D45" s="314">
        <v>71014</v>
      </c>
      <c r="E45" s="316"/>
      <c r="F45" s="310">
        <f>F46</f>
        <v>11000</v>
      </c>
      <c r="G45" s="311">
        <f>G46</f>
        <v>5000</v>
      </c>
      <c r="H45" s="311">
        <f>H46</f>
        <v>5000</v>
      </c>
      <c r="I45" s="311">
        <f>I46</f>
        <v>0</v>
      </c>
      <c r="J45" s="329">
        <f t="shared" si="0"/>
        <v>0.45454545454545453</v>
      </c>
      <c r="K45" s="334">
        <f>G45/G185</f>
        <v>9.274567780114027E-05</v>
      </c>
    </row>
    <row r="46" spans="1:11" ht="21" customHeight="1">
      <c r="A46" s="219"/>
      <c r="B46" s="30" t="s">
        <v>752</v>
      </c>
      <c r="C46" s="33"/>
      <c r="D46" s="33"/>
      <c r="E46" s="33">
        <v>2110</v>
      </c>
      <c r="F46" s="76">
        <v>11000</v>
      </c>
      <c r="G46" s="237">
        <v>5000</v>
      </c>
      <c r="H46" s="237">
        <f>G46</f>
        <v>5000</v>
      </c>
      <c r="I46" s="237"/>
      <c r="J46" s="322">
        <f t="shared" si="0"/>
        <v>0.45454545454545453</v>
      </c>
      <c r="K46" s="323">
        <f>G46/G185</f>
        <v>9.274567780114027E-05</v>
      </c>
    </row>
    <row r="47" spans="1:11" ht="18.75" customHeight="1">
      <c r="A47" s="312" t="s">
        <v>782</v>
      </c>
      <c r="B47" s="316" t="s">
        <v>200</v>
      </c>
      <c r="C47" s="314"/>
      <c r="D47" s="314">
        <v>71015</v>
      </c>
      <c r="E47" s="316"/>
      <c r="F47" s="310">
        <f>F48+F49</f>
        <v>265294</v>
      </c>
      <c r="G47" s="311">
        <f>G48+G49</f>
        <v>265303.74</v>
      </c>
      <c r="H47" s="311">
        <f>H48+H49</f>
        <v>265303.74</v>
      </c>
      <c r="I47" s="311">
        <f>I48+I49</f>
        <v>0</v>
      </c>
      <c r="J47" s="329">
        <f t="shared" si="0"/>
        <v>1.000036713985239</v>
      </c>
      <c r="K47" s="334">
        <f>G47/G185</f>
        <v>0.0049211550378954975</v>
      </c>
    </row>
    <row r="48" spans="1:11" ht="15.75" customHeight="1">
      <c r="A48" s="219"/>
      <c r="B48" s="30" t="s">
        <v>744</v>
      </c>
      <c r="C48" s="327"/>
      <c r="D48" s="327"/>
      <c r="E48" s="328" t="s">
        <v>875</v>
      </c>
      <c r="F48" s="76">
        <v>250</v>
      </c>
      <c r="G48" s="237">
        <v>259.74</v>
      </c>
      <c r="H48" s="237">
        <f>G48</f>
        <v>259.74</v>
      </c>
      <c r="I48" s="237"/>
      <c r="J48" s="322">
        <f t="shared" si="0"/>
        <v>1.03896</v>
      </c>
      <c r="K48" s="323">
        <f>G48/G185</f>
        <v>4.817952470413635E-06</v>
      </c>
    </row>
    <row r="49" spans="1:11" ht="22.5" customHeight="1">
      <c r="A49" s="219"/>
      <c r="B49" s="30" t="s">
        <v>752</v>
      </c>
      <c r="C49" s="33"/>
      <c r="D49" s="33"/>
      <c r="E49" s="33">
        <v>2110</v>
      </c>
      <c r="F49" s="76">
        <v>265044</v>
      </c>
      <c r="G49" s="237">
        <v>265044</v>
      </c>
      <c r="H49" s="237">
        <f>G49</f>
        <v>265044</v>
      </c>
      <c r="I49" s="237"/>
      <c r="J49" s="322">
        <f t="shared" si="0"/>
        <v>1</v>
      </c>
      <c r="K49" s="323">
        <f>G49/G185</f>
        <v>0.004916337085425084</v>
      </c>
    </row>
    <row r="50" spans="1:11" ht="17.25" customHeight="1">
      <c r="A50" s="283" t="s">
        <v>604</v>
      </c>
      <c r="B50" s="55" t="s">
        <v>772</v>
      </c>
      <c r="C50" s="62">
        <v>750</v>
      </c>
      <c r="D50" s="63"/>
      <c r="E50" s="57"/>
      <c r="F50" s="163">
        <f>F51+F53+F58+F60</f>
        <v>289110</v>
      </c>
      <c r="G50" s="233">
        <f>G51+G53+G58+G60</f>
        <v>290167.05000000005</v>
      </c>
      <c r="H50" s="233">
        <f>H51+H53+H58+H60</f>
        <v>290167.05000000005</v>
      </c>
      <c r="I50" s="233">
        <f>I51+I53+I58+I60</f>
        <v>0</v>
      </c>
      <c r="J50" s="179">
        <f t="shared" si="0"/>
        <v>1.0036562208156066</v>
      </c>
      <c r="K50" s="284">
        <f>G50/G185</f>
        <v>0.005382347945561473</v>
      </c>
    </row>
    <row r="51" spans="1:11" ht="16.5" customHeight="1">
      <c r="A51" s="312" t="s">
        <v>742</v>
      </c>
      <c r="B51" s="316" t="s">
        <v>743</v>
      </c>
      <c r="C51" s="314"/>
      <c r="D51" s="314">
        <v>75011</v>
      </c>
      <c r="E51" s="316"/>
      <c r="F51" s="310">
        <f>F52</f>
        <v>191453</v>
      </c>
      <c r="G51" s="311">
        <f>G52</f>
        <v>191453</v>
      </c>
      <c r="H51" s="311">
        <f>H52</f>
        <v>191453</v>
      </c>
      <c r="I51" s="311">
        <f>I52</f>
        <v>0</v>
      </c>
      <c r="J51" s="329">
        <f t="shared" si="0"/>
        <v>1</v>
      </c>
      <c r="K51" s="334">
        <f>G51/G185</f>
        <v>0.0035512876504123414</v>
      </c>
    </row>
    <row r="52" spans="1:11" ht="21.75" customHeight="1">
      <c r="A52" s="219"/>
      <c r="B52" s="30" t="s">
        <v>752</v>
      </c>
      <c r="C52" s="33"/>
      <c r="D52" s="33"/>
      <c r="E52" s="33">
        <v>2110</v>
      </c>
      <c r="F52" s="76">
        <v>191453</v>
      </c>
      <c r="G52" s="237">
        <v>191453</v>
      </c>
      <c r="H52" s="237">
        <f>G52</f>
        <v>191453</v>
      </c>
      <c r="I52" s="237"/>
      <c r="J52" s="322">
        <f t="shared" si="0"/>
        <v>1</v>
      </c>
      <c r="K52" s="323">
        <f>G52/G185</f>
        <v>0.0035512876504123414</v>
      </c>
    </row>
    <row r="53" spans="1:11" ht="17.25" customHeight="1">
      <c r="A53" s="312" t="s">
        <v>745</v>
      </c>
      <c r="B53" s="316" t="s">
        <v>773</v>
      </c>
      <c r="C53" s="314"/>
      <c r="D53" s="314">
        <v>75020</v>
      </c>
      <c r="E53" s="314"/>
      <c r="F53" s="310">
        <f>SUM(F54:F57)</f>
        <v>15240</v>
      </c>
      <c r="G53" s="311">
        <f>SUM(G54:G57)</f>
        <v>16297.23</v>
      </c>
      <c r="H53" s="311">
        <f>SUM(H54:H57)</f>
        <v>16297.23</v>
      </c>
      <c r="I53" s="311">
        <f>SUM(I54:I57)</f>
        <v>0</v>
      </c>
      <c r="J53" s="329">
        <f t="shared" si="0"/>
        <v>1.0693720472440944</v>
      </c>
      <c r="K53" s="334">
        <f>G53/G185</f>
        <v>0.00030229952852621543</v>
      </c>
    </row>
    <row r="54" spans="1:11" ht="16.5" customHeight="1">
      <c r="A54" s="219"/>
      <c r="B54" s="30" t="s">
        <v>747</v>
      </c>
      <c r="C54" s="95"/>
      <c r="D54" s="95"/>
      <c r="E54" s="95" t="s">
        <v>876</v>
      </c>
      <c r="F54" s="76">
        <v>3200</v>
      </c>
      <c r="G54" s="237">
        <v>3264.92</v>
      </c>
      <c r="H54" s="237">
        <f>G54</f>
        <v>3264.92</v>
      </c>
      <c r="I54" s="237"/>
      <c r="J54" s="322">
        <f t="shared" si="0"/>
        <v>1.0202875</v>
      </c>
      <c r="K54" s="323">
        <f>G54/G185</f>
        <v>6.056144367329978E-05</v>
      </c>
    </row>
    <row r="55" spans="1:11" ht="20.25" customHeight="1">
      <c r="A55" s="219"/>
      <c r="B55" s="30" t="s">
        <v>749</v>
      </c>
      <c r="C55" s="95"/>
      <c r="D55" s="95"/>
      <c r="E55" s="95" t="s">
        <v>877</v>
      </c>
      <c r="F55" s="76">
        <v>1244</v>
      </c>
      <c r="G55" s="237">
        <v>1244.28</v>
      </c>
      <c r="H55" s="237">
        <f>G55</f>
        <v>1244.28</v>
      </c>
      <c r="I55" s="237"/>
      <c r="J55" s="322">
        <f t="shared" si="0"/>
        <v>1.0002250803858521</v>
      </c>
      <c r="K55" s="323">
        <f>G55/G185</f>
        <v>2.3080318394880562E-05</v>
      </c>
    </row>
    <row r="56" spans="1:11" ht="15.75" customHeight="1">
      <c r="A56" s="219"/>
      <c r="B56" s="30" t="s">
        <v>750</v>
      </c>
      <c r="C56" s="95"/>
      <c r="D56" s="95"/>
      <c r="E56" s="95" t="s">
        <v>878</v>
      </c>
      <c r="F56" s="76">
        <v>596</v>
      </c>
      <c r="G56" s="237">
        <v>616.47</v>
      </c>
      <c r="H56" s="237">
        <f>G56</f>
        <v>616.47</v>
      </c>
      <c r="I56" s="237"/>
      <c r="J56" s="322">
        <f t="shared" si="0"/>
        <v>1.0343456375838926</v>
      </c>
      <c r="K56" s="323">
        <f>G56/G185</f>
        <v>1.1434985598813788E-05</v>
      </c>
    </row>
    <row r="57" spans="1:11" ht="16.5" customHeight="1">
      <c r="A57" s="219"/>
      <c r="B57" s="30" t="s">
        <v>775</v>
      </c>
      <c r="C57" s="95"/>
      <c r="D57" s="95"/>
      <c r="E57" s="95" t="s">
        <v>879</v>
      </c>
      <c r="F57" s="76">
        <v>10200</v>
      </c>
      <c r="G57" s="237">
        <v>11171.56</v>
      </c>
      <c r="H57" s="237">
        <f>G57</f>
        <v>11171.56</v>
      </c>
      <c r="I57" s="237"/>
      <c r="J57" s="322">
        <f t="shared" si="0"/>
        <v>1.0952509803921568</v>
      </c>
      <c r="K57" s="323">
        <f>G57/G185</f>
        <v>0.0002072227808592213</v>
      </c>
    </row>
    <row r="58" spans="1:11" ht="16.5" customHeight="1">
      <c r="A58" s="312" t="s">
        <v>782</v>
      </c>
      <c r="B58" s="316" t="s">
        <v>297</v>
      </c>
      <c r="C58" s="314"/>
      <c r="D58" s="314">
        <v>75045</v>
      </c>
      <c r="E58" s="316"/>
      <c r="F58" s="310">
        <f>F59</f>
        <v>10455</v>
      </c>
      <c r="G58" s="311">
        <f>G59</f>
        <v>10454.88</v>
      </c>
      <c r="H58" s="311">
        <f>H59</f>
        <v>10454.88</v>
      </c>
      <c r="I58" s="311">
        <f>I59</f>
        <v>0</v>
      </c>
      <c r="J58" s="329">
        <f t="shared" si="0"/>
        <v>0.9999885222381635</v>
      </c>
      <c r="K58" s="334">
        <f>G58/G185</f>
        <v>0.00019392898638591707</v>
      </c>
    </row>
    <row r="59" spans="1:11" ht="22.5" customHeight="1">
      <c r="A59" s="219"/>
      <c r="B59" s="30" t="s">
        <v>752</v>
      </c>
      <c r="C59" s="33"/>
      <c r="D59" s="33"/>
      <c r="E59" s="33">
        <v>2110</v>
      </c>
      <c r="F59" s="76">
        <v>10455</v>
      </c>
      <c r="G59" s="237">
        <v>10454.88</v>
      </c>
      <c r="H59" s="237">
        <f>G59</f>
        <v>10454.88</v>
      </c>
      <c r="I59" s="237"/>
      <c r="J59" s="322">
        <f t="shared" si="0"/>
        <v>0.9999885222381635</v>
      </c>
      <c r="K59" s="323">
        <f>G59/G185</f>
        <v>0.00019392898638591707</v>
      </c>
    </row>
    <row r="60" spans="1:11" ht="24" customHeight="1">
      <c r="A60" s="312" t="s">
        <v>784</v>
      </c>
      <c r="B60" s="314" t="s">
        <v>511</v>
      </c>
      <c r="C60" s="318"/>
      <c r="D60" s="318">
        <v>75075</v>
      </c>
      <c r="E60" s="318"/>
      <c r="F60" s="319">
        <f>SUM(F61:F61)</f>
        <v>71962</v>
      </c>
      <c r="G60" s="320">
        <f>SUM(G61:G61)</f>
        <v>71961.94</v>
      </c>
      <c r="H60" s="320">
        <f>SUM(H61:H61)</f>
        <v>71961.94</v>
      </c>
      <c r="I60" s="320">
        <f>SUM(I61:I61)</f>
        <v>0</v>
      </c>
      <c r="J60" s="329">
        <f t="shared" si="0"/>
        <v>0.9999991662266197</v>
      </c>
      <c r="K60" s="334">
        <f>G60/G185</f>
        <v>0.0013348317802369977</v>
      </c>
    </row>
    <row r="61" spans="1:11" ht="36" customHeight="1">
      <c r="A61" s="219"/>
      <c r="B61" s="30" t="s">
        <v>726</v>
      </c>
      <c r="C61" s="33"/>
      <c r="D61" s="33"/>
      <c r="E61" s="33">
        <v>2705</v>
      </c>
      <c r="F61" s="76">
        <v>71962</v>
      </c>
      <c r="G61" s="237">
        <v>71961.94</v>
      </c>
      <c r="H61" s="237">
        <f>G61</f>
        <v>71961.94</v>
      </c>
      <c r="I61" s="237"/>
      <c r="J61" s="322">
        <f t="shared" si="0"/>
        <v>0.9999991662266197</v>
      </c>
      <c r="K61" s="323">
        <f>G61/G185</f>
        <v>0.0013348317802369977</v>
      </c>
    </row>
    <row r="62" spans="1:11" ht="50.25" customHeight="1">
      <c r="A62" s="689" t="s">
        <v>595</v>
      </c>
      <c r="B62" s="645" t="s">
        <v>937</v>
      </c>
      <c r="C62" s="697">
        <v>751</v>
      </c>
      <c r="D62" s="696"/>
      <c r="E62" s="696"/>
      <c r="F62" s="646">
        <f>F63</f>
        <v>13738</v>
      </c>
      <c r="G62" s="647">
        <f aca="true" t="shared" si="6" ref="G62:I63">G63</f>
        <v>13338</v>
      </c>
      <c r="H62" s="647">
        <f t="shared" si="6"/>
        <v>13338</v>
      </c>
      <c r="I62" s="647">
        <f t="shared" si="6"/>
        <v>0</v>
      </c>
      <c r="J62" s="694">
        <f>G62/F62</f>
        <v>0.9708836803028097</v>
      </c>
      <c r="K62" s="695">
        <f>G62/G185</f>
        <v>0.0002474083701023218</v>
      </c>
    </row>
    <row r="63" spans="1:11" ht="62.25" customHeight="1">
      <c r="A63" s="312" t="s">
        <v>742</v>
      </c>
      <c r="B63" s="316" t="s">
        <v>938</v>
      </c>
      <c r="C63" s="314"/>
      <c r="D63" s="314">
        <v>75109</v>
      </c>
      <c r="E63" s="314"/>
      <c r="F63" s="310">
        <f>F64</f>
        <v>13738</v>
      </c>
      <c r="G63" s="310">
        <f t="shared" si="6"/>
        <v>13338</v>
      </c>
      <c r="H63" s="310">
        <f t="shared" si="6"/>
        <v>13338</v>
      </c>
      <c r="I63" s="310">
        <f t="shared" si="6"/>
        <v>0</v>
      </c>
      <c r="J63" s="329">
        <f>G63/F63</f>
        <v>0.9708836803028097</v>
      </c>
      <c r="K63" s="334">
        <f>G63/G185</f>
        <v>0.0002474083701023218</v>
      </c>
    </row>
    <row r="64" spans="1:11" ht="24.75" customHeight="1">
      <c r="A64" s="591"/>
      <c r="B64" s="30" t="s">
        <v>752</v>
      </c>
      <c r="C64" s="330"/>
      <c r="D64" s="330"/>
      <c r="E64" s="330">
        <v>2110</v>
      </c>
      <c r="F64" s="177">
        <v>13738</v>
      </c>
      <c r="G64" s="252">
        <v>13338</v>
      </c>
      <c r="H64" s="252">
        <f>G64</f>
        <v>13338</v>
      </c>
      <c r="I64" s="252"/>
      <c r="J64" s="332">
        <f>G64/F64</f>
        <v>0.9708836803028097</v>
      </c>
      <c r="K64" s="333">
        <f>G64/G185</f>
        <v>0.0002474083701023218</v>
      </c>
    </row>
    <row r="65" spans="1:11" ht="26.25" customHeight="1">
      <c r="A65" s="283" t="s">
        <v>738</v>
      </c>
      <c r="B65" s="55" t="s">
        <v>776</v>
      </c>
      <c r="C65" s="62">
        <v>754</v>
      </c>
      <c r="D65" s="63"/>
      <c r="E65" s="64"/>
      <c r="F65" s="163">
        <f>F66+F70+F72</f>
        <v>2928035</v>
      </c>
      <c r="G65" s="233">
        <f>G66+G70+G72</f>
        <v>2928421.34</v>
      </c>
      <c r="H65" s="233">
        <f>H66+H70+H72</f>
        <v>2928421.34</v>
      </c>
      <c r="I65" s="233">
        <f>I66+I70+I72</f>
        <v>0</v>
      </c>
      <c r="J65" s="179">
        <f t="shared" si="0"/>
        <v>1.0001319451440982</v>
      </c>
      <c r="K65" s="284">
        <f>G65/G185</f>
        <v>0.05431968441312469</v>
      </c>
    </row>
    <row r="66" spans="1:11" ht="24.75" customHeight="1">
      <c r="A66" s="312" t="s">
        <v>742</v>
      </c>
      <c r="B66" s="316" t="s">
        <v>570</v>
      </c>
      <c r="C66" s="314"/>
      <c r="D66" s="314">
        <v>75411</v>
      </c>
      <c r="E66" s="316"/>
      <c r="F66" s="310">
        <f>SUM(F67:F69)</f>
        <v>2869200</v>
      </c>
      <c r="G66" s="311">
        <f>SUM(G67:G69)</f>
        <v>2869586.34</v>
      </c>
      <c r="H66" s="311">
        <f>SUM(H67:H69)</f>
        <v>2869586.34</v>
      </c>
      <c r="I66" s="311">
        <f>SUM(I67:I69)</f>
        <v>0</v>
      </c>
      <c r="J66" s="329">
        <f t="shared" si="0"/>
        <v>1.0001346507737348</v>
      </c>
      <c r="K66" s="334">
        <f>G66/G185</f>
        <v>0.053228346022438665</v>
      </c>
    </row>
    <row r="67" spans="1:11" ht="15" customHeight="1">
      <c r="A67" s="219"/>
      <c r="B67" s="30" t="s">
        <v>744</v>
      </c>
      <c r="C67" s="327"/>
      <c r="D67" s="327"/>
      <c r="E67" s="321" t="s">
        <v>875</v>
      </c>
      <c r="F67" s="76">
        <v>1200</v>
      </c>
      <c r="G67" s="237">
        <v>1586.34</v>
      </c>
      <c r="H67" s="237">
        <f>G67</f>
        <v>1586.34</v>
      </c>
      <c r="I67" s="237"/>
      <c r="J67" s="322">
        <f t="shared" si="0"/>
        <v>1.32195</v>
      </c>
      <c r="K67" s="323">
        <f>G67/G185</f>
        <v>2.942523570461217E-05</v>
      </c>
    </row>
    <row r="68" spans="1:11" ht="20.25" customHeight="1">
      <c r="A68" s="219"/>
      <c r="B68" s="30" t="s">
        <v>752</v>
      </c>
      <c r="C68" s="33"/>
      <c r="D68" s="33"/>
      <c r="E68" s="33">
        <v>2110</v>
      </c>
      <c r="F68" s="76">
        <v>2840000</v>
      </c>
      <c r="G68" s="237">
        <v>2840000</v>
      </c>
      <c r="H68" s="237">
        <f>G68</f>
        <v>2840000</v>
      </c>
      <c r="I68" s="237"/>
      <c r="J68" s="322">
        <f t="shared" si="0"/>
        <v>1</v>
      </c>
      <c r="K68" s="323">
        <f>G68/G185</f>
        <v>0.05267954499104767</v>
      </c>
    </row>
    <row r="69" spans="1:11" ht="47.25" customHeight="1">
      <c r="A69" s="219"/>
      <c r="B69" s="30" t="s">
        <v>725</v>
      </c>
      <c r="C69" s="33"/>
      <c r="D69" s="33"/>
      <c r="E69" s="33">
        <v>2710</v>
      </c>
      <c r="F69" s="76">
        <v>28000</v>
      </c>
      <c r="G69" s="237">
        <v>28000</v>
      </c>
      <c r="H69" s="237">
        <f>G69</f>
        <v>28000</v>
      </c>
      <c r="I69" s="237"/>
      <c r="J69" s="322">
        <f t="shared" si="0"/>
        <v>1</v>
      </c>
      <c r="K69" s="323">
        <f>G69/G185</f>
        <v>0.0005193757956863855</v>
      </c>
    </row>
    <row r="70" spans="1:11" ht="25.5" customHeight="1">
      <c r="A70" s="312" t="s">
        <v>745</v>
      </c>
      <c r="B70" s="316" t="s">
        <v>939</v>
      </c>
      <c r="C70" s="314"/>
      <c r="D70" s="314">
        <v>75478</v>
      </c>
      <c r="E70" s="314"/>
      <c r="F70" s="310">
        <f>F71</f>
        <v>575</v>
      </c>
      <c r="G70" s="311">
        <f>G71</f>
        <v>575</v>
      </c>
      <c r="H70" s="311">
        <f>H71</f>
        <v>575</v>
      </c>
      <c r="I70" s="311">
        <f>I71</f>
        <v>0</v>
      </c>
      <c r="J70" s="329">
        <f>G70/F70</f>
        <v>1</v>
      </c>
      <c r="K70" s="334">
        <f>G70/182</f>
        <v>3.159340659340659</v>
      </c>
    </row>
    <row r="71" spans="1:11" ht="25.5" customHeight="1">
      <c r="A71" s="219"/>
      <c r="B71" s="30" t="s">
        <v>752</v>
      </c>
      <c r="C71" s="33"/>
      <c r="D71" s="33"/>
      <c r="E71" s="33">
        <v>2110</v>
      </c>
      <c r="F71" s="76">
        <v>575</v>
      </c>
      <c r="G71" s="237">
        <v>575</v>
      </c>
      <c r="H71" s="237">
        <f>G71</f>
        <v>575</v>
      </c>
      <c r="I71" s="237"/>
      <c r="J71" s="322">
        <f>G71/F71</f>
        <v>1</v>
      </c>
      <c r="K71" s="323">
        <f>G71/G185</f>
        <v>1.0665752947131131E-05</v>
      </c>
    </row>
    <row r="72" spans="1:11" ht="21" customHeight="1">
      <c r="A72" s="312" t="s">
        <v>782</v>
      </c>
      <c r="B72" s="316" t="s">
        <v>300</v>
      </c>
      <c r="C72" s="314"/>
      <c r="D72" s="314">
        <v>75495</v>
      </c>
      <c r="E72" s="314"/>
      <c r="F72" s="310">
        <f>F73</f>
        <v>58260</v>
      </c>
      <c r="G72" s="311">
        <f>G73</f>
        <v>58260</v>
      </c>
      <c r="H72" s="311">
        <f>H73</f>
        <v>58260</v>
      </c>
      <c r="I72" s="311">
        <f>I73</f>
        <v>0</v>
      </c>
      <c r="J72" s="329">
        <f>G72/F72</f>
        <v>1</v>
      </c>
      <c r="K72" s="334">
        <f>G72/G185</f>
        <v>0.0010806726377388864</v>
      </c>
    </row>
    <row r="73" spans="1:11" ht="45.75" customHeight="1">
      <c r="A73" s="219"/>
      <c r="B73" s="30" t="s">
        <v>757</v>
      </c>
      <c r="C73" s="33"/>
      <c r="D73" s="33"/>
      <c r="E73" s="33">
        <v>2120</v>
      </c>
      <c r="F73" s="76">
        <v>58260</v>
      </c>
      <c r="G73" s="237">
        <v>58260</v>
      </c>
      <c r="H73" s="237">
        <f>G73</f>
        <v>58260</v>
      </c>
      <c r="I73" s="237"/>
      <c r="J73" s="322">
        <f>G73/F73</f>
        <v>1</v>
      </c>
      <c r="K73" s="323">
        <f>G73/G185</f>
        <v>0.0010806726377388864</v>
      </c>
    </row>
    <row r="74" spans="1:11" ht="39" customHeight="1">
      <c r="A74" s="283" t="s">
        <v>686</v>
      </c>
      <c r="B74" s="62" t="s">
        <v>836</v>
      </c>
      <c r="C74" s="58" t="s">
        <v>777</v>
      </c>
      <c r="D74" s="60"/>
      <c r="E74" s="61"/>
      <c r="F74" s="163">
        <f>F75+F79</f>
        <v>3415493</v>
      </c>
      <c r="G74" s="233">
        <f>G75+G79</f>
        <v>3378978.6999999997</v>
      </c>
      <c r="H74" s="233">
        <f>H75+H79</f>
        <v>3378978.6999999997</v>
      </c>
      <c r="I74" s="233">
        <f>I75+I79</f>
        <v>0</v>
      </c>
      <c r="J74" s="179">
        <f t="shared" si="0"/>
        <v>0.9893092153899891</v>
      </c>
      <c r="K74" s="284">
        <f>G74/G185</f>
        <v>0.06267713396142316</v>
      </c>
    </row>
    <row r="75" spans="1:11" ht="48" customHeight="1">
      <c r="A75" s="312" t="s">
        <v>742</v>
      </c>
      <c r="B75" s="314" t="s">
        <v>913</v>
      </c>
      <c r="C75" s="476"/>
      <c r="D75" s="315" t="s">
        <v>914</v>
      </c>
      <c r="E75" s="315"/>
      <c r="F75" s="310">
        <f>SUM(F76:F78)</f>
        <v>681332</v>
      </c>
      <c r="G75" s="311">
        <f>SUM(G76:G78)</f>
        <v>690436.9</v>
      </c>
      <c r="H75" s="311">
        <f>SUM(H76:H78)</f>
        <v>690436.9</v>
      </c>
      <c r="I75" s="311">
        <f>SUM(I76:I78)</f>
        <v>0</v>
      </c>
      <c r="J75" s="329">
        <f t="shared" si="0"/>
        <v>1.0133633823158168</v>
      </c>
      <c r="K75" s="334">
        <f>G75/G185</f>
        <v>0.012807007653883621</v>
      </c>
    </row>
    <row r="76" spans="1:11" ht="19.5" customHeight="1">
      <c r="A76" s="475"/>
      <c r="B76" s="30" t="s">
        <v>774</v>
      </c>
      <c r="C76" s="95"/>
      <c r="D76" s="95"/>
      <c r="E76" s="95" t="s">
        <v>880</v>
      </c>
      <c r="F76" s="176">
        <v>665194</v>
      </c>
      <c r="G76" s="247">
        <v>674153.75</v>
      </c>
      <c r="H76" s="247">
        <f>G76</f>
        <v>674153.75</v>
      </c>
      <c r="I76" s="247"/>
      <c r="J76" s="332">
        <f>G76/F76</f>
        <v>1.013469378857897</v>
      </c>
      <c r="K76" s="333">
        <f>G76/G185</f>
        <v>0.012504969297186093</v>
      </c>
    </row>
    <row r="77" spans="1:11" ht="17.25" customHeight="1">
      <c r="A77" s="475"/>
      <c r="B77" s="30" t="s">
        <v>403</v>
      </c>
      <c r="C77" s="95"/>
      <c r="D77" s="95"/>
      <c r="E77" s="95" t="s">
        <v>110</v>
      </c>
      <c r="F77" s="176">
        <v>8509</v>
      </c>
      <c r="G77" s="247">
        <v>8509</v>
      </c>
      <c r="H77" s="247">
        <f>G77</f>
        <v>8509</v>
      </c>
      <c r="I77" s="247"/>
      <c r="J77" s="332">
        <f>G77/F77</f>
        <v>1</v>
      </c>
      <c r="K77" s="333">
        <f>G77/G185</f>
        <v>0.0001578345944819805</v>
      </c>
    </row>
    <row r="78" spans="1:11" ht="17.25" customHeight="1">
      <c r="A78" s="475"/>
      <c r="B78" s="30" t="s">
        <v>747</v>
      </c>
      <c r="C78" s="95"/>
      <c r="D78" s="95"/>
      <c r="E78" s="95" t="s">
        <v>876</v>
      </c>
      <c r="F78" s="176">
        <v>7629</v>
      </c>
      <c r="G78" s="247">
        <v>7774.15</v>
      </c>
      <c r="H78" s="247">
        <f>G78</f>
        <v>7774.15</v>
      </c>
      <c r="I78" s="247"/>
      <c r="J78" s="332">
        <f>G78/F78</f>
        <v>1.0190260846768908</v>
      </c>
      <c r="K78" s="333">
        <f>G78/G185</f>
        <v>0.00014420376221554692</v>
      </c>
    </row>
    <row r="79" spans="1:11" ht="24.75" customHeight="1">
      <c r="A79" s="312" t="s">
        <v>745</v>
      </c>
      <c r="B79" s="314" t="s">
        <v>891</v>
      </c>
      <c r="C79" s="315"/>
      <c r="D79" s="315" t="s">
        <v>778</v>
      </c>
      <c r="E79" s="315"/>
      <c r="F79" s="310">
        <f>F80+F81</f>
        <v>2734161</v>
      </c>
      <c r="G79" s="311">
        <f>G80+G81</f>
        <v>2688541.8</v>
      </c>
      <c r="H79" s="311">
        <f>H80+H81</f>
        <v>2688541.8</v>
      </c>
      <c r="I79" s="311">
        <f>I80+I81</f>
        <v>0</v>
      </c>
      <c r="J79" s="329">
        <f t="shared" si="0"/>
        <v>0.9833151010492798</v>
      </c>
      <c r="K79" s="334">
        <f>G79/G185</f>
        <v>0.049870126307539536</v>
      </c>
    </row>
    <row r="80" spans="1:11" ht="15" customHeight="1">
      <c r="A80" s="219"/>
      <c r="B80" s="30" t="s">
        <v>892</v>
      </c>
      <c r="C80" s="95"/>
      <c r="D80" s="95"/>
      <c r="E80" s="95" t="s">
        <v>881</v>
      </c>
      <c r="F80" s="76">
        <v>2676794</v>
      </c>
      <c r="G80" s="237">
        <v>2619002</v>
      </c>
      <c r="H80" s="237">
        <f>G80</f>
        <v>2619002</v>
      </c>
      <c r="I80" s="237"/>
      <c r="J80" s="322">
        <f t="shared" si="0"/>
        <v>0.9784099934473852</v>
      </c>
      <c r="K80" s="323">
        <f>G80/G185</f>
        <v>0.048580223130508395</v>
      </c>
    </row>
    <row r="81" spans="1:11" ht="15" customHeight="1">
      <c r="A81" s="219"/>
      <c r="B81" s="30" t="s">
        <v>150</v>
      </c>
      <c r="C81" s="95"/>
      <c r="D81" s="95"/>
      <c r="E81" s="95" t="s">
        <v>882</v>
      </c>
      <c r="F81" s="76">
        <v>57367</v>
      </c>
      <c r="G81" s="237">
        <v>69539.8</v>
      </c>
      <c r="H81" s="237">
        <f>G81</f>
        <v>69539.8</v>
      </c>
      <c r="I81" s="237"/>
      <c r="J81" s="322">
        <f t="shared" si="0"/>
        <v>1.2121916781424862</v>
      </c>
      <c r="K81" s="323">
        <f>G81/G185</f>
        <v>0.001289903177031147</v>
      </c>
    </row>
    <row r="82" spans="1:11" ht="21" customHeight="1">
      <c r="A82" s="283" t="s">
        <v>902</v>
      </c>
      <c r="B82" s="55" t="s">
        <v>779</v>
      </c>
      <c r="C82" s="62">
        <v>758</v>
      </c>
      <c r="D82" s="63"/>
      <c r="E82" s="64"/>
      <c r="F82" s="163">
        <f>F83+F85+F87+F89</f>
        <v>25644006</v>
      </c>
      <c r="G82" s="233">
        <f>G83+G85+G87+G89</f>
        <v>25644721.81</v>
      </c>
      <c r="H82" s="233">
        <f>H83+H85+H87+H89</f>
        <v>25644721.81</v>
      </c>
      <c r="I82" s="233">
        <f>I83+I85+I87+I89</f>
        <v>0</v>
      </c>
      <c r="J82" s="179">
        <f t="shared" si="0"/>
        <v>1.00002791334552</v>
      </c>
      <c r="K82" s="284">
        <f>G82/G185</f>
        <v>0.47568742125802693</v>
      </c>
    </row>
    <row r="83" spans="1:11" ht="24" customHeight="1">
      <c r="A83" s="312" t="s">
        <v>742</v>
      </c>
      <c r="B83" s="316" t="s">
        <v>839</v>
      </c>
      <c r="C83" s="314"/>
      <c r="D83" s="314">
        <v>75801</v>
      </c>
      <c r="E83" s="314"/>
      <c r="F83" s="310">
        <f>F84</f>
        <v>18894020</v>
      </c>
      <c r="G83" s="311">
        <f>G84</f>
        <v>18894020</v>
      </c>
      <c r="H83" s="311">
        <f>H84</f>
        <v>18894020</v>
      </c>
      <c r="I83" s="311">
        <f>I84</f>
        <v>0</v>
      </c>
      <c r="J83" s="329">
        <f t="shared" si="0"/>
        <v>1</v>
      </c>
      <c r="K83" s="334">
        <f>G83/G185</f>
        <v>0.35046773825766003</v>
      </c>
    </row>
    <row r="84" spans="1:11" ht="18" customHeight="1">
      <c r="A84" s="219"/>
      <c r="B84" s="30" t="s">
        <v>736</v>
      </c>
      <c r="C84" s="33"/>
      <c r="D84" s="33"/>
      <c r="E84" s="95" t="s">
        <v>884</v>
      </c>
      <c r="F84" s="76">
        <v>18894020</v>
      </c>
      <c r="G84" s="237">
        <v>18894020</v>
      </c>
      <c r="H84" s="237">
        <f>G84</f>
        <v>18894020</v>
      </c>
      <c r="I84" s="237"/>
      <c r="J84" s="322">
        <f t="shared" si="0"/>
        <v>1</v>
      </c>
      <c r="K84" s="323">
        <f>G84/G185</f>
        <v>0.35046773825766003</v>
      </c>
    </row>
    <row r="85" spans="1:11" ht="24.75" customHeight="1">
      <c r="A85" s="312" t="s">
        <v>782</v>
      </c>
      <c r="B85" s="316" t="s">
        <v>852</v>
      </c>
      <c r="C85" s="314"/>
      <c r="D85" s="314">
        <v>75803</v>
      </c>
      <c r="E85" s="315"/>
      <c r="F85" s="310">
        <f>F86</f>
        <v>4482399</v>
      </c>
      <c r="G85" s="311">
        <f>G86</f>
        <v>4482399</v>
      </c>
      <c r="H85" s="311">
        <f>H86</f>
        <v>4482399</v>
      </c>
      <c r="I85" s="311">
        <f>I86</f>
        <v>0</v>
      </c>
      <c r="J85" s="329">
        <f>J86</f>
        <v>1</v>
      </c>
      <c r="K85" s="334">
        <f>G85/G185</f>
        <v>0.08314462668603066</v>
      </c>
    </row>
    <row r="86" spans="1:11" ht="22.5" customHeight="1">
      <c r="A86" s="192"/>
      <c r="B86" s="56" t="s">
        <v>560</v>
      </c>
      <c r="C86" s="330"/>
      <c r="D86" s="330"/>
      <c r="E86" s="331" t="s">
        <v>884</v>
      </c>
      <c r="F86" s="177">
        <v>4482399</v>
      </c>
      <c r="G86" s="252">
        <v>4482399</v>
      </c>
      <c r="H86" s="252">
        <f>G86</f>
        <v>4482399</v>
      </c>
      <c r="I86" s="252"/>
      <c r="J86" s="332">
        <f aca="true" t="shared" si="7" ref="J86:J169">G86/F86</f>
        <v>1</v>
      </c>
      <c r="K86" s="333">
        <f>G86/G185</f>
        <v>0.08314462668603066</v>
      </c>
    </row>
    <row r="87" spans="1:11" ht="17.25" customHeight="1">
      <c r="A87" s="312" t="s">
        <v>784</v>
      </c>
      <c r="B87" s="316" t="s">
        <v>780</v>
      </c>
      <c r="C87" s="314"/>
      <c r="D87" s="314">
        <v>75814</v>
      </c>
      <c r="E87" s="315"/>
      <c r="F87" s="310">
        <f>F88</f>
        <v>50000</v>
      </c>
      <c r="G87" s="311">
        <f>G88</f>
        <v>50715.81</v>
      </c>
      <c r="H87" s="311">
        <f>H88</f>
        <v>50715.81</v>
      </c>
      <c r="I87" s="311">
        <f>I88</f>
        <v>0</v>
      </c>
      <c r="J87" s="329">
        <f t="shared" si="7"/>
        <v>1.0143162</v>
      </c>
      <c r="K87" s="334">
        <f>G87/G185</f>
        <v>0.0009407344347367695</v>
      </c>
    </row>
    <row r="88" spans="1:11" ht="14.25" customHeight="1">
      <c r="A88" s="219"/>
      <c r="B88" s="30" t="s">
        <v>744</v>
      </c>
      <c r="C88" s="33"/>
      <c r="D88" s="33"/>
      <c r="E88" s="95" t="s">
        <v>875</v>
      </c>
      <c r="F88" s="76">
        <v>50000</v>
      </c>
      <c r="G88" s="237">
        <v>50715.81</v>
      </c>
      <c r="H88" s="237">
        <f>G88</f>
        <v>50715.81</v>
      </c>
      <c r="I88" s="237"/>
      <c r="J88" s="322">
        <f t="shared" si="7"/>
        <v>1.0143162</v>
      </c>
      <c r="K88" s="323">
        <f>G88/G185</f>
        <v>0.0009407344347367695</v>
      </c>
    </row>
    <row r="89" spans="1:11" ht="24.75" customHeight="1">
      <c r="A89" s="312" t="s">
        <v>785</v>
      </c>
      <c r="B89" s="316" t="s">
        <v>925</v>
      </c>
      <c r="C89" s="314"/>
      <c r="D89" s="314">
        <v>75832</v>
      </c>
      <c r="E89" s="315"/>
      <c r="F89" s="310">
        <f>F90</f>
        <v>2217587</v>
      </c>
      <c r="G89" s="311">
        <f>G90</f>
        <v>2217587</v>
      </c>
      <c r="H89" s="311">
        <f>H90</f>
        <v>2217587</v>
      </c>
      <c r="I89" s="311">
        <f>I90</f>
        <v>0</v>
      </c>
      <c r="J89" s="329">
        <f t="shared" si="7"/>
        <v>1</v>
      </c>
      <c r="K89" s="334">
        <f>G89/G185</f>
        <v>0.04113432187959945</v>
      </c>
    </row>
    <row r="90" spans="1:11" ht="17.25" customHeight="1">
      <c r="A90" s="146"/>
      <c r="B90" s="30" t="s">
        <v>593</v>
      </c>
      <c r="C90" s="324"/>
      <c r="D90" s="324"/>
      <c r="E90" s="95" t="s">
        <v>884</v>
      </c>
      <c r="F90" s="76">
        <v>2217587</v>
      </c>
      <c r="G90" s="237">
        <v>2217587</v>
      </c>
      <c r="H90" s="237">
        <f>G90</f>
        <v>2217587</v>
      </c>
      <c r="I90" s="237"/>
      <c r="J90" s="322">
        <f t="shared" si="7"/>
        <v>1</v>
      </c>
      <c r="K90" s="323">
        <f>G90/G185</f>
        <v>0.04113432187959945</v>
      </c>
    </row>
    <row r="91" spans="1:11" ht="18.75" customHeight="1">
      <c r="A91" s="283" t="s">
        <v>666</v>
      </c>
      <c r="B91" s="55" t="s">
        <v>781</v>
      </c>
      <c r="C91" s="58" t="s">
        <v>336</v>
      </c>
      <c r="D91" s="60"/>
      <c r="E91" s="61"/>
      <c r="F91" s="163">
        <f>F92+F97+F105+F108+F117</f>
        <v>2657634</v>
      </c>
      <c r="G91" s="233">
        <f>G92+G97+G105+G108+G117</f>
        <v>2401979.5099999993</v>
      </c>
      <c r="H91" s="233">
        <f>H92+H97+H105+H108+H117</f>
        <v>431079.94</v>
      </c>
      <c r="I91" s="233">
        <f>I92+I97+I105+I108+I117</f>
        <v>1970899.5699999998</v>
      </c>
      <c r="J91" s="179">
        <f t="shared" si="7"/>
        <v>0.903803725418925</v>
      </c>
      <c r="K91" s="284">
        <f>G91/G185</f>
        <v>0.04455464354388014</v>
      </c>
    </row>
    <row r="92" spans="1:11" ht="15.75" customHeight="1">
      <c r="A92" s="312" t="s">
        <v>742</v>
      </c>
      <c r="B92" s="316" t="s">
        <v>348</v>
      </c>
      <c r="C92" s="315"/>
      <c r="D92" s="315" t="s">
        <v>347</v>
      </c>
      <c r="E92" s="315"/>
      <c r="F92" s="310">
        <f>SUM(F93:F96)</f>
        <v>21235</v>
      </c>
      <c r="G92" s="311">
        <f>SUM(G93:G96)</f>
        <v>22910.16</v>
      </c>
      <c r="H92" s="311">
        <f>SUM(H93:H96)</f>
        <v>22910.16</v>
      </c>
      <c r="I92" s="311">
        <f>SUM(I93:I96)</f>
        <v>0</v>
      </c>
      <c r="J92" s="329">
        <f t="shared" si="7"/>
        <v>1.0788867435837062</v>
      </c>
      <c r="K92" s="334">
        <f>G92/G185</f>
        <v>0.00042496366354651433</v>
      </c>
    </row>
    <row r="93" spans="1:11" ht="15.75" customHeight="1">
      <c r="A93" s="219"/>
      <c r="B93" s="30" t="s">
        <v>747</v>
      </c>
      <c r="C93" s="95"/>
      <c r="D93" s="95"/>
      <c r="E93" s="95" t="s">
        <v>876</v>
      </c>
      <c r="F93" s="76">
        <v>300</v>
      </c>
      <c r="G93" s="237">
        <v>254</v>
      </c>
      <c r="H93" s="237">
        <f>G93</f>
        <v>254</v>
      </c>
      <c r="I93" s="237"/>
      <c r="J93" s="322">
        <f t="shared" si="7"/>
        <v>0.8466666666666667</v>
      </c>
      <c r="K93" s="323">
        <f>G93/G185</f>
        <v>4.711480432297926E-06</v>
      </c>
    </row>
    <row r="94" spans="1:11" ht="24" customHeight="1">
      <c r="A94" s="219"/>
      <c r="B94" s="30" t="s">
        <v>900</v>
      </c>
      <c r="C94" s="95"/>
      <c r="D94" s="95"/>
      <c r="E94" s="95" t="s">
        <v>877</v>
      </c>
      <c r="F94" s="76">
        <v>20340</v>
      </c>
      <c r="G94" s="237">
        <v>22098.12</v>
      </c>
      <c r="H94" s="237">
        <f>G94</f>
        <v>22098.12</v>
      </c>
      <c r="I94" s="237"/>
      <c r="J94" s="322">
        <f t="shared" si="7"/>
        <v>1.0864365781710914</v>
      </c>
      <c r="K94" s="323">
        <f>G94/G185</f>
        <v>0.00040990102350618675</v>
      </c>
    </row>
    <row r="95" spans="1:11" ht="17.25" customHeight="1">
      <c r="A95" s="146"/>
      <c r="B95" s="30" t="s">
        <v>744</v>
      </c>
      <c r="C95" s="33"/>
      <c r="D95" s="324"/>
      <c r="E95" s="95" t="s">
        <v>875</v>
      </c>
      <c r="F95" s="76">
        <v>430</v>
      </c>
      <c r="G95" s="237">
        <v>393.04</v>
      </c>
      <c r="H95" s="237">
        <f>G95</f>
        <v>393.04</v>
      </c>
      <c r="I95" s="237"/>
      <c r="J95" s="322">
        <f t="shared" si="7"/>
        <v>0.9140465116279071</v>
      </c>
      <c r="K95" s="323">
        <f>G95/G185</f>
        <v>7.290552240592034E-06</v>
      </c>
    </row>
    <row r="96" spans="1:11" ht="17.25" customHeight="1">
      <c r="A96" s="146"/>
      <c r="B96" s="30" t="s">
        <v>775</v>
      </c>
      <c r="C96" s="33"/>
      <c r="D96" s="324"/>
      <c r="E96" s="95" t="s">
        <v>879</v>
      </c>
      <c r="F96" s="76">
        <v>165</v>
      </c>
      <c r="G96" s="237">
        <v>165</v>
      </c>
      <c r="H96" s="237">
        <f>G96</f>
        <v>165</v>
      </c>
      <c r="I96" s="237"/>
      <c r="J96" s="322">
        <f t="shared" si="7"/>
        <v>1</v>
      </c>
      <c r="K96" s="323">
        <f>G96/G185</f>
        <v>3.060607367437629E-06</v>
      </c>
    </row>
    <row r="97" spans="1:11" ht="20.25" customHeight="1">
      <c r="A97" s="312" t="s">
        <v>745</v>
      </c>
      <c r="B97" s="316" t="s">
        <v>370</v>
      </c>
      <c r="C97" s="314"/>
      <c r="D97" s="314">
        <v>80130</v>
      </c>
      <c r="E97" s="314"/>
      <c r="F97" s="310">
        <f>SUM(F98:F104)</f>
        <v>291507</v>
      </c>
      <c r="G97" s="311">
        <f>SUM(G98:G104)</f>
        <v>297245.74999999994</v>
      </c>
      <c r="H97" s="311">
        <f>SUM(H98:H104)</f>
        <v>161303.25999999998</v>
      </c>
      <c r="I97" s="311">
        <f>SUM(I98:I104)</f>
        <v>135942.49</v>
      </c>
      <c r="J97" s="329">
        <f t="shared" si="7"/>
        <v>1.0196864912334864</v>
      </c>
      <c r="K97" s="334">
        <f>G97/G185</f>
        <v>0.005513651711451657</v>
      </c>
    </row>
    <row r="98" spans="1:11" ht="23.25" customHeight="1">
      <c r="A98" s="146"/>
      <c r="B98" s="30" t="s">
        <v>900</v>
      </c>
      <c r="C98" s="33"/>
      <c r="D98" s="324"/>
      <c r="E98" s="95" t="s">
        <v>877</v>
      </c>
      <c r="F98" s="76">
        <v>46890</v>
      </c>
      <c r="G98" s="237">
        <v>50100.07</v>
      </c>
      <c r="H98" s="237">
        <f>G98</f>
        <v>50100.07</v>
      </c>
      <c r="I98" s="237"/>
      <c r="J98" s="322">
        <f t="shared" si="7"/>
        <v>1.0684595862657282</v>
      </c>
      <c r="K98" s="323">
        <f>G98/G185</f>
        <v>0.0009293129900069147</v>
      </c>
    </row>
    <row r="99" spans="1:11" ht="16.5" customHeight="1">
      <c r="A99" s="146"/>
      <c r="B99" s="30" t="s">
        <v>750</v>
      </c>
      <c r="C99" s="33"/>
      <c r="D99" s="324"/>
      <c r="E99" s="95" t="s">
        <v>878</v>
      </c>
      <c r="F99" s="76">
        <v>93627</v>
      </c>
      <c r="G99" s="237">
        <v>93627.24</v>
      </c>
      <c r="H99" s="237">
        <f>G99</f>
        <v>93627.24</v>
      </c>
      <c r="I99" s="237"/>
      <c r="J99" s="322">
        <f t="shared" si="7"/>
        <v>1.0000025633631324</v>
      </c>
      <c r="K99" s="323">
        <f>G99/G185</f>
        <v>0.0017367043668900066</v>
      </c>
    </row>
    <row r="100" spans="1:11" ht="16.5" customHeight="1">
      <c r="A100" s="146"/>
      <c r="B100" s="30" t="s">
        <v>508</v>
      </c>
      <c r="C100" s="33"/>
      <c r="D100" s="324"/>
      <c r="E100" s="95" t="s">
        <v>507</v>
      </c>
      <c r="F100" s="76">
        <v>2948</v>
      </c>
      <c r="G100" s="237">
        <v>2948.11</v>
      </c>
      <c r="H100" s="237"/>
      <c r="I100" s="237">
        <f>G100</f>
        <v>2948.11</v>
      </c>
      <c r="J100" s="322">
        <f t="shared" si="7"/>
        <v>1.000037313432836</v>
      </c>
      <c r="K100" s="323">
        <f>G100/G185</f>
        <v>5.468489203646393E-05</v>
      </c>
    </row>
    <row r="101" spans="1:11" ht="17.25" customHeight="1">
      <c r="A101" s="146"/>
      <c r="B101" s="30" t="s">
        <v>744</v>
      </c>
      <c r="C101" s="33"/>
      <c r="D101" s="324"/>
      <c r="E101" s="95" t="s">
        <v>875</v>
      </c>
      <c r="F101" s="76">
        <v>623</v>
      </c>
      <c r="G101" s="237">
        <v>828.86</v>
      </c>
      <c r="H101" s="237">
        <f>G101</f>
        <v>828.86</v>
      </c>
      <c r="I101" s="237"/>
      <c r="J101" s="322">
        <f t="shared" si="7"/>
        <v>1.3304333868378813</v>
      </c>
      <c r="K101" s="323">
        <f>G101/G185</f>
        <v>1.5374636500450625E-05</v>
      </c>
    </row>
    <row r="102" spans="1:11" ht="15.75" customHeight="1">
      <c r="A102" s="146"/>
      <c r="B102" s="30" t="s">
        <v>775</v>
      </c>
      <c r="C102" s="33"/>
      <c r="D102" s="324"/>
      <c r="E102" s="95" t="s">
        <v>879</v>
      </c>
      <c r="F102" s="76">
        <v>14425</v>
      </c>
      <c r="G102" s="237">
        <v>16747.09</v>
      </c>
      <c r="H102" s="237">
        <f>G102</f>
        <v>16747.09</v>
      </c>
      <c r="I102" s="237"/>
      <c r="J102" s="322">
        <f t="shared" si="7"/>
        <v>1.1609767764298093</v>
      </c>
      <c r="K102" s="323">
        <f>G102/G185</f>
        <v>0.00031064404264933963</v>
      </c>
    </row>
    <row r="103" spans="1:11" ht="21.75" customHeight="1">
      <c r="A103" s="146"/>
      <c r="B103" s="30" t="s">
        <v>844</v>
      </c>
      <c r="C103" s="95"/>
      <c r="D103" s="95"/>
      <c r="E103" s="95" t="s">
        <v>912</v>
      </c>
      <c r="F103" s="76">
        <v>44710</v>
      </c>
      <c r="G103" s="237">
        <v>44709.99</v>
      </c>
      <c r="H103" s="237"/>
      <c r="I103" s="237">
        <f>G103</f>
        <v>44709.99</v>
      </c>
      <c r="J103" s="322">
        <f t="shared" si="7"/>
        <v>0.99999977633639</v>
      </c>
      <c r="K103" s="323">
        <f>G103/G185</f>
        <v>0.0008293316654064407</v>
      </c>
    </row>
    <row r="104" spans="1:11" ht="22.5" customHeight="1">
      <c r="A104" s="146"/>
      <c r="B104" s="30" t="s">
        <v>908</v>
      </c>
      <c r="C104" s="95"/>
      <c r="D104" s="95"/>
      <c r="E104" s="33">
        <v>6260</v>
      </c>
      <c r="F104" s="76">
        <v>88284</v>
      </c>
      <c r="G104" s="237">
        <v>88284.39</v>
      </c>
      <c r="H104" s="237"/>
      <c r="I104" s="237">
        <f>G104</f>
        <v>88284.39</v>
      </c>
      <c r="J104" s="322">
        <f t="shared" si="7"/>
        <v>1.000004417561506</v>
      </c>
      <c r="K104" s="323">
        <f>G104/G185</f>
        <v>0.001637599117962042</v>
      </c>
    </row>
    <row r="105" spans="1:11" ht="21.75" customHeight="1">
      <c r="A105" s="312" t="s">
        <v>784</v>
      </c>
      <c r="B105" s="316" t="s">
        <v>842</v>
      </c>
      <c r="C105" s="314"/>
      <c r="D105" s="314">
        <v>80148</v>
      </c>
      <c r="E105" s="315"/>
      <c r="F105" s="310">
        <f>SUM(F106:F107)</f>
        <v>18526</v>
      </c>
      <c r="G105" s="311">
        <f>SUM(G106:G107)</f>
        <v>18029.8</v>
      </c>
      <c r="H105" s="311">
        <f>SUM(H106:H107)</f>
        <v>18029.8</v>
      </c>
      <c r="I105" s="311">
        <f>SUM(I106:I107)</f>
        <v>0</v>
      </c>
      <c r="J105" s="329">
        <f t="shared" si="7"/>
        <v>0.973216020727626</v>
      </c>
      <c r="K105" s="334">
        <f>G105/G185</f>
        <v>0.0003344372043237997</v>
      </c>
    </row>
    <row r="106" spans="1:11" ht="22.5" customHeight="1">
      <c r="A106" s="146"/>
      <c r="B106" s="30" t="s">
        <v>900</v>
      </c>
      <c r="C106" s="33"/>
      <c r="D106" s="33"/>
      <c r="E106" s="95" t="s">
        <v>877</v>
      </c>
      <c r="F106" s="76">
        <v>7326</v>
      </c>
      <c r="G106" s="237">
        <v>7325.83</v>
      </c>
      <c r="H106" s="237">
        <f>G106</f>
        <v>7325.83</v>
      </c>
      <c r="I106" s="237"/>
      <c r="J106" s="322">
        <f t="shared" si="7"/>
        <v>0.9999767949767949</v>
      </c>
      <c r="K106" s="323">
        <f>G106/G185</f>
        <v>0.00013588781376118548</v>
      </c>
    </row>
    <row r="107" spans="1:11" ht="15.75" customHeight="1">
      <c r="A107" s="146"/>
      <c r="B107" s="30" t="s">
        <v>750</v>
      </c>
      <c r="C107" s="33"/>
      <c r="D107" s="33"/>
      <c r="E107" s="95" t="s">
        <v>878</v>
      </c>
      <c r="F107" s="76">
        <v>11200</v>
      </c>
      <c r="G107" s="237">
        <v>10703.97</v>
      </c>
      <c r="H107" s="237">
        <f>G107</f>
        <v>10703.97</v>
      </c>
      <c r="I107" s="237"/>
      <c r="J107" s="322">
        <f t="shared" si="7"/>
        <v>0.9557116071428571</v>
      </c>
      <c r="K107" s="323">
        <f>G107/G185</f>
        <v>0.00019854939056261427</v>
      </c>
    </row>
    <row r="108" spans="1:11" ht="21" customHeight="1">
      <c r="A108" s="312" t="s">
        <v>785</v>
      </c>
      <c r="B108" s="317" t="s">
        <v>300</v>
      </c>
      <c r="C108" s="318"/>
      <c r="D108" s="318">
        <v>80195</v>
      </c>
      <c r="E108" s="318"/>
      <c r="F108" s="319">
        <f>SUM(F109:F116)</f>
        <v>2326366</v>
      </c>
      <c r="G108" s="320">
        <f>SUM(G109:G116)</f>
        <v>2015964.4999999998</v>
      </c>
      <c r="H108" s="320">
        <f>SUM(H109:H116)</f>
        <v>181007.42</v>
      </c>
      <c r="I108" s="320">
        <f>SUM(I109:I116)</f>
        <v>1834957.0799999998</v>
      </c>
      <c r="J108" s="339">
        <f t="shared" si="7"/>
        <v>0.8665723708135348</v>
      </c>
      <c r="K108" s="340">
        <f>G108/G185</f>
        <v>0.037394398795107364</v>
      </c>
    </row>
    <row r="109" spans="1:11" ht="21" customHeight="1">
      <c r="A109" s="146"/>
      <c r="B109" s="30" t="s">
        <v>900</v>
      </c>
      <c r="C109" s="33"/>
      <c r="D109" s="33"/>
      <c r="E109" s="95" t="s">
        <v>877</v>
      </c>
      <c r="F109" s="76">
        <v>49800</v>
      </c>
      <c r="G109" s="237">
        <v>51245.61</v>
      </c>
      <c r="H109" s="237">
        <f aca="true" t="shared" si="8" ref="H109:H114">G109</f>
        <v>51245.61</v>
      </c>
      <c r="I109" s="237"/>
      <c r="J109" s="322">
        <f t="shared" si="7"/>
        <v>1.029028313253012</v>
      </c>
      <c r="K109" s="323">
        <f>G109/G185</f>
        <v>0.0009505617667565783</v>
      </c>
    </row>
    <row r="110" spans="1:11" ht="15" customHeight="1">
      <c r="A110" s="146"/>
      <c r="B110" s="30" t="s">
        <v>750</v>
      </c>
      <c r="C110" s="33"/>
      <c r="D110" s="33"/>
      <c r="E110" s="95" t="s">
        <v>878</v>
      </c>
      <c r="F110" s="76">
        <v>35726</v>
      </c>
      <c r="G110" s="237">
        <v>40989.03</v>
      </c>
      <c r="H110" s="237">
        <f t="shared" si="8"/>
        <v>40989.03</v>
      </c>
      <c r="I110" s="237"/>
      <c r="J110" s="322">
        <f t="shared" si="7"/>
        <v>1.1473165201813804</v>
      </c>
      <c r="K110" s="323">
        <f>G110/G185</f>
        <v>0.0007603110739522544</v>
      </c>
    </row>
    <row r="111" spans="1:11" ht="16.5" customHeight="1">
      <c r="A111" s="146"/>
      <c r="B111" s="30" t="s">
        <v>744</v>
      </c>
      <c r="C111" s="33"/>
      <c r="D111" s="324"/>
      <c r="E111" s="95" t="s">
        <v>875</v>
      </c>
      <c r="F111" s="76">
        <v>1320</v>
      </c>
      <c r="G111" s="237">
        <v>1287.57</v>
      </c>
      <c r="H111" s="237">
        <f t="shared" si="8"/>
        <v>1287.57</v>
      </c>
      <c r="I111" s="237"/>
      <c r="J111" s="322">
        <f t="shared" si="7"/>
        <v>0.9754318181818181</v>
      </c>
      <c r="K111" s="323">
        <f>G111/G185</f>
        <v>2.3883310473282833E-05</v>
      </c>
    </row>
    <row r="112" spans="1:11" ht="17.25" customHeight="1">
      <c r="A112" s="146"/>
      <c r="B112" s="30" t="s">
        <v>775</v>
      </c>
      <c r="C112" s="33"/>
      <c r="D112" s="324"/>
      <c r="E112" s="95" t="s">
        <v>879</v>
      </c>
      <c r="F112" s="76">
        <v>5551</v>
      </c>
      <c r="G112" s="237">
        <v>5551.99</v>
      </c>
      <c r="H112" s="237">
        <f t="shared" si="8"/>
        <v>5551.99</v>
      </c>
      <c r="I112" s="237"/>
      <c r="J112" s="322">
        <f t="shared" si="7"/>
        <v>1.00017834624392</v>
      </c>
      <c r="K112" s="323">
        <f>G112/G185</f>
        <v>0.00010298461513903055</v>
      </c>
    </row>
    <row r="113" spans="1:11" ht="46.5" customHeight="1">
      <c r="A113" s="146"/>
      <c r="B113" s="30" t="s">
        <v>753</v>
      </c>
      <c r="C113" s="33"/>
      <c r="D113" s="33"/>
      <c r="E113" s="95" t="s">
        <v>940</v>
      </c>
      <c r="F113" s="76">
        <v>69644</v>
      </c>
      <c r="G113" s="237">
        <v>69642.63</v>
      </c>
      <c r="H113" s="237">
        <f t="shared" si="8"/>
        <v>69642.63</v>
      </c>
      <c r="I113" s="237"/>
      <c r="J113" s="322">
        <f t="shared" si="7"/>
        <v>0.9999803285279422</v>
      </c>
      <c r="K113" s="323">
        <f>G113/G185</f>
        <v>0.0012918105846408052</v>
      </c>
    </row>
    <row r="114" spans="1:11" ht="45.75" customHeight="1">
      <c r="A114" s="146"/>
      <c r="B114" s="30" t="s">
        <v>753</v>
      </c>
      <c r="C114" s="33"/>
      <c r="D114" s="33"/>
      <c r="E114" s="95" t="s">
        <v>754</v>
      </c>
      <c r="F114" s="76">
        <v>12290</v>
      </c>
      <c r="G114" s="237">
        <v>12290.59</v>
      </c>
      <c r="H114" s="237">
        <f t="shared" si="8"/>
        <v>12290.59</v>
      </c>
      <c r="I114" s="237"/>
      <c r="J114" s="322">
        <f t="shared" si="7"/>
        <v>1.0000480065093573</v>
      </c>
      <c r="K114" s="323">
        <f>G114/G185</f>
        <v>0.00022797982002518332</v>
      </c>
    </row>
    <row r="115" spans="1:11" ht="24.75" customHeight="1">
      <c r="A115" s="146"/>
      <c r="B115" s="30" t="s">
        <v>844</v>
      </c>
      <c r="C115" s="33"/>
      <c r="D115" s="33"/>
      <c r="E115" s="95" t="s">
        <v>912</v>
      </c>
      <c r="F115" s="76">
        <v>1969204</v>
      </c>
      <c r="G115" s="237">
        <v>1652125.91</v>
      </c>
      <c r="H115" s="237"/>
      <c r="I115" s="237">
        <f>G115</f>
        <v>1652125.91</v>
      </c>
      <c r="J115" s="322">
        <f t="shared" si="7"/>
        <v>0.8389815935779127</v>
      </c>
      <c r="K115" s="323">
        <f>G115/G185</f>
        <v>0.03064550746715513</v>
      </c>
    </row>
    <row r="116" spans="1:11" ht="36" customHeight="1">
      <c r="A116" s="146"/>
      <c r="B116" s="30" t="s">
        <v>908</v>
      </c>
      <c r="C116" s="33"/>
      <c r="D116" s="33"/>
      <c r="E116" s="95" t="s">
        <v>758</v>
      </c>
      <c r="F116" s="76">
        <v>182831</v>
      </c>
      <c r="G116" s="237">
        <v>182831.17</v>
      </c>
      <c r="H116" s="237"/>
      <c r="I116" s="237">
        <f>G116</f>
        <v>182831.17</v>
      </c>
      <c r="J116" s="322">
        <f t="shared" si="7"/>
        <v>1.0000009298204353</v>
      </c>
      <c r="K116" s="323">
        <f>G116/G185</f>
        <v>0.0033913601569651006</v>
      </c>
    </row>
    <row r="117" spans="1:11" ht="21" customHeight="1">
      <c r="A117" s="312" t="s">
        <v>1076</v>
      </c>
      <c r="B117" s="316" t="s">
        <v>810</v>
      </c>
      <c r="C117" s="314"/>
      <c r="D117" s="314">
        <v>80197</v>
      </c>
      <c r="E117" s="315"/>
      <c r="F117" s="310">
        <f>F118</f>
        <v>0</v>
      </c>
      <c r="G117" s="311">
        <f>G118</f>
        <v>47829.3</v>
      </c>
      <c r="H117" s="311">
        <f>H118</f>
        <v>47829.3</v>
      </c>
      <c r="I117" s="311">
        <f>I118</f>
        <v>0</v>
      </c>
      <c r="J117" s="329">
        <v>0</v>
      </c>
      <c r="K117" s="334">
        <f>G117/G185</f>
        <v>0.0008871921694508157</v>
      </c>
    </row>
    <row r="118" spans="1:11" ht="20.25" customHeight="1">
      <c r="A118" s="146"/>
      <c r="B118" s="30" t="s">
        <v>775</v>
      </c>
      <c r="C118" s="33"/>
      <c r="D118" s="324"/>
      <c r="E118" s="95" t="s">
        <v>879</v>
      </c>
      <c r="F118" s="76">
        <v>0</v>
      </c>
      <c r="G118" s="237">
        <v>47829.3</v>
      </c>
      <c r="H118" s="237">
        <f>G118</f>
        <v>47829.3</v>
      </c>
      <c r="I118" s="237"/>
      <c r="J118" s="322">
        <v>0</v>
      </c>
      <c r="K118" s="323">
        <f>G118/G185</f>
        <v>0.0008871921694508157</v>
      </c>
    </row>
    <row r="119" spans="1:11" s="6" customFormat="1" ht="20.25" customHeight="1">
      <c r="A119" s="283" t="s">
        <v>761</v>
      </c>
      <c r="B119" s="55" t="s">
        <v>783</v>
      </c>
      <c r="C119" s="62">
        <v>851</v>
      </c>
      <c r="D119" s="57"/>
      <c r="E119" s="59"/>
      <c r="F119" s="156">
        <f>F120+F123+F125</f>
        <v>3051838</v>
      </c>
      <c r="G119" s="234">
        <f>G120+G123+G125</f>
        <v>3051837.23</v>
      </c>
      <c r="H119" s="234">
        <f>H120+H123+H125</f>
        <v>1811783.38</v>
      </c>
      <c r="I119" s="234">
        <f>I120+I123+I125</f>
        <v>1240053.85</v>
      </c>
      <c r="J119" s="179">
        <f t="shared" si="7"/>
        <v>0.9999997476930296</v>
      </c>
      <c r="K119" s="284">
        <f>G119/G185</f>
        <v>0.05660894248702088</v>
      </c>
    </row>
    <row r="120" spans="1:11" ht="20.25" customHeight="1">
      <c r="A120" s="312" t="s">
        <v>742</v>
      </c>
      <c r="B120" s="316" t="s">
        <v>396</v>
      </c>
      <c r="C120" s="314"/>
      <c r="D120" s="314">
        <v>85111</v>
      </c>
      <c r="E120" s="315"/>
      <c r="F120" s="310">
        <f>F121+F122</f>
        <v>350196</v>
      </c>
      <c r="G120" s="311">
        <f>SUM(G121:G122)</f>
        <v>350195.72</v>
      </c>
      <c r="H120" s="311">
        <f>SUM(H121:H122)</f>
        <v>63000</v>
      </c>
      <c r="I120" s="311">
        <f>SUM(I121:I122)</f>
        <v>287195.72</v>
      </c>
      <c r="J120" s="329">
        <f t="shared" si="7"/>
        <v>0.9999992004477491</v>
      </c>
      <c r="K120" s="334">
        <f>G120/G185</f>
        <v>0.006495827882891666</v>
      </c>
    </row>
    <row r="121" spans="1:11" ht="21.75" customHeight="1">
      <c r="A121" s="146"/>
      <c r="B121" s="30" t="s">
        <v>900</v>
      </c>
      <c r="C121" s="33"/>
      <c r="D121" s="33"/>
      <c r="E121" s="95" t="s">
        <v>877</v>
      </c>
      <c r="F121" s="76">
        <v>63000</v>
      </c>
      <c r="G121" s="237">
        <v>63000</v>
      </c>
      <c r="H121" s="237">
        <f>G121</f>
        <v>63000</v>
      </c>
      <c r="I121" s="237"/>
      <c r="J121" s="322">
        <f t="shared" si="7"/>
        <v>1</v>
      </c>
      <c r="K121" s="323">
        <f>G121/G185</f>
        <v>0.0011685955402943673</v>
      </c>
    </row>
    <row r="122" spans="1:11" ht="21" customHeight="1">
      <c r="A122" s="146"/>
      <c r="B122" s="30" t="s">
        <v>844</v>
      </c>
      <c r="C122" s="33"/>
      <c r="D122" s="33"/>
      <c r="E122" s="95" t="s">
        <v>912</v>
      </c>
      <c r="F122" s="76">
        <v>287196</v>
      </c>
      <c r="G122" s="237">
        <v>287195.72</v>
      </c>
      <c r="H122" s="237"/>
      <c r="I122" s="237">
        <f>G122</f>
        <v>287195.72</v>
      </c>
      <c r="J122" s="322">
        <f t="shared" si="7"/>
        <v>0.9999990250560592</v>
      </c>
      <c r="K122" s="323">
        <f>G122/G185</f>
        <v>0.005327232342597299</v>
      </c>
    </row>
    <row r="123" spans="1:11" ht="27" customHeight="1">
      <c r="A123" s="312" t="s">
        <v>745</v>
      </c>
      <c r="B123" s="316" t="s">
        <v>840</v>
      </c>
      <c r="C123" s="314"/>
      <c r="D123" s="314">
        <v>85156</v>
      </c>
      <c r="E123" s="316"/>
      <c r="F123" s="310">
        <f>F124</f>
        <v>1693264</v>
      </c>
      <c r="G123" s="311">
        <f>G124</f>
        <v>1693264</v>
      </c>
      <c r="H123" s="311">
        <f>H124</f>
        <v>1693264</v>
      </c>
      <c r="I123" s="311">
        <f>I124</f>
        <v>0</v>
      </c>
      <c r="J123" s="329">
        <f t="shared" si="7"/>
        <v>1</v>
      </c>
      <c r="K123" s="334">
        <f>G123/G185</f>
        <v>0.03140858347525399</v>
      </c>
    </row>
    <row r="124" spans="1:11" ht="23.25" customHeight="1">
      <c r="A124" s="219"/>
      <c r="B124" s="30" t="s">
        <v>762</v>
      </c>
      <c r="C124" s="33"/>
      <c r="D124" s="33"/>
      <c r="E124" s="33">
        <v>2110</v>
      </c>
      <c r="F124" s="76">
        <v>1693264</v>
      </c>
      <c r="G124" s="237">
        <v>1693264</v>
      </c>
      <c r="H124" s="237">
        <f>G124</f>
        <v>1693264</v>
      </c>
      <c r="I124" s="237"/>
      <c r="J124" s="322">
        <f t="shared" si="7"/>
        <v>1</v>
      </c>
      <c r="K124" s="323">
        <f>G124/G185</f>
        <v>0.03140858347525399</v>
      </c>
    </row>
    <row r="125" spans="1:11" ht="21" customHeight="1">
      <c r="A125" s="312" t="s">
        <v>782</v>
      </c>
      <c r="B125" s="316" t="s">
        <v>300</v>
      </c>
      <c r="C125" s="314"/>
      <c r="D125" s="314">
        <v>85195</v>
      </c>
      <c r="E125" s="314"/>
      <c r="F125" s="310">
        <f>SUM(F126:F130)</f>
        <v>1008378</v>
      </c>
      <c r="G125" s="311">
        <f>SUM(G126:G130)</f>
        <v>1008377.51</v>
      </c>
      <c r="H125" s="311">
        <f>SUM(H126:H130)</f>
        <v>55519.38</v>
      </c>
      <c r="I125" s="311">
        <f>SUM(I126:I130)</f>
        <v>952858.13</v>
      </c>
      <c r="J125" s="329">
        <f aca="true" t="shared" si="9" ref="J125:J130">G125/F125</f>
        <v>0.9999995140711122</v>
      </c>
      <c r="K125" s="334">
        <f>G125/G185</f>
        <v>0.01870453112887522</v>
      </c>
    </row>
    <row r="126" spans="1:11" ht="21" customHeight="1">
      <c r="A126" s="219"/>
      <c r="B126" s="30" t="s">
        <v>747</v>
      </c>
      <c r="C126" s="95"/>
      <c r="D126" s="95"/>
      <c r="E126" s="95" t="s">
        <v>876</v>
      </c>
      <c r="F126" s="76">
        <v>18</v>
      </c>
      <c r="G126" s="237">
        <v>17.6</v>
      </c>
      <c r="H126" s="237">
        <f>G126</f>
        <v>17.6</v>
      </c>
      <c r="I126" s="237"/>
      <c r="J126" s="322">
        <f t="shared" si="9"/>
        <v>0.9777777777777779</v>
      </c>
      <c r="K126" s="323">
        <f>G126/G185</f>
        <v>3.2646478586001375E-07</v>
      </c>
    </row>
    <row r="127" spans="1:11" ht="21" customHeight="1">
      <c r="A127" s="219"/>
      <c r="B127" s="30" t="s">
        <v>900</v>
      </c>
      <c r="C127" s="33"/>
      <c r="D127" s="33"/>
      <c r="E127" s="95" t="s">
        <v>877</v>
      </c>
      <c r="F127" s="76">
        <v>54749</v>
      </c>
      <c r="G127" s="237">
        <v>54748.68</v>
      </c>
      <c r="H127" s="237">
        <f>G127</f>
        <v>54748.68</v>
      </c>
      <c r="I127" s="237"/>
      <c r="J127" s="322">
        <f t="shared" si="9"/>
        <v>0.9999941551443862</v>
      </c>
      <c r="K127" s="323">
        <f>G127/G186</f>
        <v>0.00416632728988284</v>
      </c>
    </row>
    <row r="128" spans="1:11" ht="21" customHeight="1">
      <c r="A128" s="219"/>
      <c r="B128" s="30" t="s">
        <v>744</v>
      </c>
      <c r="C128" s="95"/>
      <c r="D128" s="95"/>
      <c r="E128" s="95" t="s">
        <v>875</v>
      </c>
      <c r="F128" s="76">
        <v>753</v>
      </c>
      <c r="G128" s="237">
        <v>753.1</v>
      </c>
      <c r="H128" s="237">
        <f>G128</f>
        <v>753.1</v>
      </c>
      <c r="I128" s="237"/>
      <c r="J128" s="322">
        <f t="shared" si="9"/>
        <v>1.0001328021248341</v>
      </c>
      <c r="K128" s="323">
        <f>G128/G186</f>
        <v>5.731025993705724E-05</v>
      </c>
    </row>
    <row r="129" spans="1:11" ht="36" customHeight="1">
      <c r="A129" s="219"/>
      <c r="B129" s="30" t="s">
        <v>908</v>
      </c>
      <c r="C129" s="33"/>
      <c r="D129" s="324"/>
      <c r="E129" s="95" t="s">
        <v>758</v>
      </c>
      <c r="F129" s="76">
        <v>756640</v>
      </c>
      <c r="G129" s="237">
        <v>756640</v>
      </c>
      <c r="H129" s="237"/>
      <c r="I129" s="237">
        <f>G129</f>
        <v>756640</v>
      </c>
      <c r="J129" s="322">
        <f t="shared" si="9"/>
        <v>1</v>
      </c>
      <c r="K129" s="323">
        <f>G129/G185</f>
        <v>0.014035017930290954</v>
      </c>
    </row>
    <row r="130" spans="1:11" ht="33" customHeight="1">
      <c r="A130" s="219"/>
      <c r="B130" s="30" t="s">
        <v>726</v>
      </c>
      <c r="C130" s="33"/>
      <c r="D130" s="33"/>
      <c r="E130" s="95" t="s">
        <v>915</v>
      </c>
      <c r="F130" s="76">
        <v>196218</v>
      </c>
      <c r="G130" s="237">
        <v>196218.13</v>
      </c>
      <c r="H130" s="237"/>
      <c r="I130" s="237">
        <f>G130</f>
        <v>196218.13</v>
      </c>
      <c r="J130" s="322">
        <f t="shared" si="9"/>
        <v>1.0000006625284124</v>
      </c>
      <c r="K130" s="323">
        <f>G130/G185</f>
        <v>0.0036396766927444513</v>
      </c>
    </row>
    <row r="131" spans="1:11" ht="16.5" customHeight="1">
      <c r="A131" s="283" t="s">
        <v>763</v>
      </c>
      <c r="B131" s="55" t="s">
        <v>326</v>
      </c>
      <c r="C131" s="62">
        <v>852</v>
      </c>
      <c r="D131" s="62"/>
      <c r="E131" s="57"/>
      <c r="F131" s="163">
        <f>F132+F136+F140+F144+F146+F149+F151</f>
        <v>2048024</v>
      </c>
      <c r="G131" s="233">
        <f>G132+G136+G140+G144+G146+G149+G151</f>
        <v>2050027.72</v>
      </c>
      <c r="H131" s="233">
        <f>H132+H136+H140+H144+H146+H149+H151</f>
        <v>2050027.72</v>
      </c>
      <c r="I131" s="233">
        <f>I132+I136+I140+I144+I146+I149+I151</f>
        <v>0</v>
      </c>
      <c r="J131" s="179">
        <f t="shared" si="7"/>
        <v>1.0009783674410064</v>
      </c>
      <c r="K131" s="284">
        <f>G131/G185</f>
        <v>0.038026242080505236</v>
      </c>
    </row>
    <row r="132" spans="1:11" ht="25.5" customHeight="1">
      <c r="A132" s="312" t="s">
        <v>742</v>
      </c>
      <c r="B132" s="316" t="s">
        <v>574</v>
      </c>
      <c r="C132" s="315"/>
      <c r="D132" s="315" t="s">
        <v>327</v>
      </c>
      <c r="E132" s="315"/>
      <c r="F132" s="310">
        <f>F133+F134+F135</f>
        <v>439409</v>
      </c>
      <c r="G132" s="311">
        <f>G133+G134+G135</f>
        <v>441103.76</v>
      </c>
      <c r="H132" s="311">
        <f>H133+H134+H135</f>
        <v>441103.76</v>
      </c>
      <c r="I132" s="311">
        <f>I133+I134+I135</f>
        <v>0</v>
      </c>
      <c r="J132" s="329">
        <f t="shared" si="7"/>
        <v>1.0038569078011603</v>
      </c>
      <c r="K132" s="334">
        <f>G132/G185</f>
        <v>0.0081820934403663</v>
      </c>
    </row>
    <row r="133" spans="1:11" ht="15" customHeight="1">
      <c r="A133" s="146"/>
      <c r="B133" s="30" t="s">
        <v>744</v>
      </c>
      <c r="C133" s="95"/>
      <c r="D133" s="95"/>
      <c r="E133" s="95" t="s">
        <v>875</v>
      </c>
      <c r="F133" s="76">
        <v>155</v>
      </c>
      <c r="G133" s="237">
        <v>152.99</v>
      </c>
      <c r="H133" s="237">
        <f>G133</f>
        <v>152.99</v>
      </c>
      <c r="I133" s="237"/>
      <c r="J133" s="322">
        <f t="shared" si="7"/>
        <v>0.9870322580645162</v>
      </c>
      <c r="K133" s="323">
        <f>G133/G185</f>
        <v>2.83783224935929E-06</v>
      </c>
    </row>
    <row r="134" spans="1:11" ht="15.75" customHeight="1">
      <c r="A134" s="146"/>
      <c r="B134" s="30" t="s">
        <v>768</v>
      </c>
      <c r="C134" s="95"/>
      <c r="D134" s="95"/>
      <c r="E134" s="95" t="s">
        <v>26</v>
      </c>
      <c r="F134" s="76">
        <v>3000</v>
      </c>
      <c r="G134" s="237">
        <v>3000</v>
      </c>
      <c r="H134" s="237">
        <f>G134</f>
        <v>3000</v>
      </c>
      <c r="I134" s="237"/>
      <c r="J134" s="322">
        <f t="shared" si="7"/>
        <v>1</v>
      </c>
      <c r="K134" s="323">
        <f>G134/G185</f>
        <v>5.564740668068416E-05</v>
      </c>
    </row>
    <row r="135" spans="1:11" ht="22.5" customHeight="1">
      <c r="A135" s="146"/>
      <c r="B135" s="30" t="s">
        <v>767</v>
      </c>
      <c r="C135" s="324"/>
      <c r="D135" s="33"/>
      <c r="E135" s="33">
        <v>2320</v>
      </c>
      <c r="F135" s="76">
        <v>436254</v>
      </c>
      <c r="G135" s="237">
        <v>437950.77</v>
      </c>
      <c r="H135" s="237">
        <f>G135</f>
        <v>437950.77</v>
      </c>
      <c r="I135" s="237"/>
      <c r="J135" s="322">
        <f t="shared" si="7"/>
        <v>1.0038894084638765</v>
      </c>
      <c r="K135" s="323">
        <f>G135/G185</f>
        <v>0.008123608201436257</v>
      </c>
    </row>
    <row r="136" spans="1:11" ht="17.25" customHeight="1">
      <c r="A136" s="312" t="s">
        <v>745</v>
      </c>
      <c r="B136" s="316" t="s">
        <v>427</v>
      </c>
      <c r="C136" s="315"/>
      <c r="D136" s="315" t="s">
        <v>328</v>
      </c>
      <c r="E136" s="315"/>
      <c r="F136" s="310">
        <f>F137+F138+F139</f>
        <v>1078650</v>
      </c>
      <c r="G136" s="311">
        <f>G137+G138+G139</f>
        <v>1078656</v>
      </c>
      <c r="H136" s="311">
        <f>H137+H138+H139</f>
        <v>1078656</v>
      </c>
      <c r="I136" s="311">
        <f>I137+I138+I139</f>
        <v>0</v>
      </c>
      <c r="J136" s="329">
        <f t="shared" si="7"/>
        <v>1.0000055625086914</v>
      </c>
      <c r="K136" s="334">
        <f>G136/G185</f>
        <v>0.020008136366853353</v>
      </c>
    </row>
    <row r="137" spans="1:11" ht="15.75" customHeight="1">
      <c r="A137" s="219"/>
      <c r="B137" s="30" t="s">
        <v>750</v>
      </c>
      <c r="C137" s="95"/>
      <c r="D137" s="95"/>
      <c r="E137" s="95" t="s">
        <v>878</v>
      </c>
      <c r="F137" s="76">
        <v>726996</v>
      </c>
      <c r="G137" s="237">
        <v>726995.47</v>
      </c>
      <c r="H137" s="237">
        <f>G137</f>
        <v>726995.47</v>
      </c>
      <c r="I137" s="237"/>
      <c r="J137" s="322">
        <f t="shared" si="7"/>
        <v>0.999999270972605</v>
      </c>
      <c r="K137" s="323">
        <f>G137/G185</f>
        <v>0.013485137524701707</v>
      </c>
    </row>
    <row r="138" spans="1:11" ht="13.5" customHeight="1">
      <c r="A138" s="219"/>
      <c r="B138" s="30" t="s">
        <v>744</v>
      </c>
      <c r="C138" s="95"/>
      <c r="D138" s="95"/>
      <c r="E138" s="95" t="s">
        <v>875</v>
      </c>
      <c r="F138" s="76">
        <v>200</v>
      </c>
      <c r="G138" s="237">
        <v>206.53</v>
      </c>
      <c r="H138" s="237">
        <f>G138</f>
        <v>206.53</v>
      </c>
      <c r="I138" s="237"/>
      <c r="J138" s="322">
        <f t="shared" si="7"/>
        <v>1.03265</v>
      </c>
      <c r="K138" s="323">
        <f>G138/G185</f>
        <v>3.8309529672539E-06</v>
      </c>
    </row>
    <row r="139" spans="1:11" ht="15.75" customHeight="1">
      <c r="A139" s="219"/>
      <c r="B139" s="30" t="s">
        <v>768</v>
      </c>
      <c r="C139" s="33"/>
      <c r="D139" s="324"/>
      <c r="E139" s="33">
        <v>2130</v>
      </c>
      <c r="F139" s="76">
        <v>351454</v>
      </c>
      <c r="G139" s="237">
        <v>351454</v>
      </c>
      <c r="H139" s="237">
        <f>G139</f>
        <v>351454</v>
      </c>
      <c r="I139" s="237"/>
      <c r="J139" s="322">
        <f t="shared" si="7"/>
        <v>1</v>
      </c>
      <c r="K139" s="323">
        <f>G139/G185</f>
        <v>0.00651916788918439</v>
      </c>
    </row>
    <row r="140" spans="1:11" ht="18.75" customHeight="1">
      <c r="A140" s="312" t="s">
        <v>782</v>
      </c>
      <c r="B140" s="316" t="s">
        <v>575</v>
      </c>
      <c r="C140" s="315"/>
      <c r="D140" s="315" t="s">
        <v>333</v>
      </c>
      <c r="E140" s="315"/>
      <c r="F140" s="310">
        <f>SUM(F141:F143)</f>
        <v>98923</v>
      </c>
      <c r="G140" s="311">
        <f>SUM(G141:G143)</f>
        <v>98923.74</v>
      </c>
      <c r="H140" s="311">
        <f>SUM(H141:H143)</f>
        <v>98923.74</v>
      </c>
      <c r="I140" s="311">
        <f>SUM(I141:I143)</f>
        <v>0</v>
      </c>
      <c r="J140" s="329">
        <f t="shared" si="7"/>
        <v>1.0000074805656927</v>
      </c>
      <c r="K140" s="334">
        <f>G140/G185</f>
        <v>0.0018349498633847543</v>
      </c>
    </row>
    <row r="141" spans="1:11" ht="24" customHeight="1">
      <c r="A141" s="219"/>
      <c r="B141" s="30" t="s">
        <v>519</v>
      </c>
      <c r="C141" s="95"/>
      <c r="D141" s="95"/>
      <c r="E141" s="95" t="s">
        <v>520</v>
      </c>
      <c r="F141" s="76">
        <v>142</v>
      </c>
      <c r="G141" s="237">
        <v>141.55</v>
      </c>
      <c r="H141" s="237">
        <f>G141</f>
        <v>141.55</v>
      </c>
      <c r="I141" s="237"/>
      <c r="J141" s="322">
        <f t="shared" si="7"/>
        <v>0.996830985915493</v>
      </c>
      <c r="K141" s="323">
        <f>G141/G185</f>
        <v>2.625630138550281E-06</v>
      </c>
    </row>
    <row r="142" spans="1:11" ht="24" customHeight="1">
      <c r="A142" s="219"/>
      <c r="B142" s="30" t="s">
        <v>1037</v>
      </c>
      <c r="C142" s="95"/>
      <c r="D142" s="95"/>
      <c r="E142" s="95" t="s">
        <v>290</v>
      </c>
      <c r="F142" s="76">
        <v>57433</v>
      </c>
      <c r="G142" s="237">
        <v>57433.15</v>
      </c>
      <c r="H142" s="237">
        <f>G142</f>
        <v>57433.15</v>
      </c>
      <c r="I142" s="237"/>
      <c r="J142" s="322">
        <f t="shared" si="7"/>
        <v>1.0000026117388958</v>
      </c>
      <c r="K142" s="323">
        <f>G142/G185</f>
        <v>0.001065335285000912</v>
      </c>
    </row>
    <row r="143" spans="1:11" ht="24" customHeight="1">
      <c r="A143" s="219"/>
      <c r="B143" s="30" t="s">
        <v>767</v>
      </c>
      <c r="C143" s="95"/>
      <c r="D143" s="95"/>
      <c r="E143" s="95" t="s">
        <v>386</v>
      </c>
      <c r="F143" s="76">
        <v>41348</v>
      </c>
      <c r="G143" s="237">
        <v>41349.04</v>
      </c>
      <c r="H143" s="237">
        <f>G143</f>
        <v>41349.04</v>
      </c>
      <c r="I143" s="237"/>
      <c r="J143" s="322">
        <f t="shared" si="7"/>
        <v>1.0000251523652897</v>
      </c>
      <c r="K143" s="323">
        <f>G143/G185</f>
        <v>0.0007669889482452922</v>
      </c>
    </row>
    <row r="144" spans="1:11" ht="38.25" customHeight="1">
      <c r="A144" s="312" t="s">
        <v>784</v>
      </c>
      <c r="B144" s="314" t="s">
        <v>916</v>
      </c>
      <c r="C144" s="318"/>
      <c r="D144" s="317">
        <v>85205</v>
      </c>
      <c r="E144" s="318"/>
      <c r="F144" s="319">
        <f>F145</f>
        <v>375000</v>
      </c>
      <c r="G144" s="320">
        <f>G145</f>
        <v>375000</v>
      </c>
      <c r="H144" s="320">
        <f>H145</f>
        <v>375000</v>
      </c>
      <c r="I144" s="320">
        <f>I145</f>
        <v>0</v>
      </c>
      <c r="J144" s="329">
        <f>G144/F144</f>
        <v>1</v>
      </c>
      <c r="K144" s="334">
        <f>G144/G191</f>
        <v>0.3152237803878456</v>
      </c>
    </row>
    <row r="145" spans="1:11" ht="24" customHeight="1">
      <c r="A145" s="219"/>
      <c r="B145" s="30" t="s">
        <v>762</v>
      </c>
      <c r="C145" s="33"/>
      <c r="D145" s="324"/>
      <c r="E145" s="33">
        <v>2110</v>
      </c>
      <c r="F145" s="76">
        <v>375000</v>
      </c>
      <c r="G145" s="237">
        <v>375000</v>
      </c>
      <c r="H145" s="237">
        <f>G145</f>
        <v>375000</v>
      </c>
      <c r="I145" s="237"/>
      <c r="J145" s="322">
        <f>G145/F145</f>
        <v>1</v>
      </c>
      <c r="K145" s="323">
        <f>G145/G191</f>
        <v>0.3152237803878456</v>
      </c>
    </row>
    <row r="146" spans="1:11" ht="23.25" customHeight="1">
      <c r="A146" s="312" t="s">
        <v>785</v>
      </c>
      <c r="B146" s="316" t="s">
        <v>953</v>
      </c>
      <c r="C146" s="315"/>
      <c r="D146" s="315" t="s">
        <v>329</v>
      </c>
      <c r="E146" s="315"/>
      <c r="F146" s="310">
        <f>F147+F148</f>
        <v>3900</v>
      </c>
      <c r="G146" s="311">
        <f>G147+G148</f>
        <v>3901.32</v>
      </c>
      <c r="H146" s="311">
        <f>H147+H148</f>
        <v>3901.32</v>
      </c>
      <c r="I146" s="311">
        <f>I147+I148</f>
        <v>0</v>
      </c>
      <c r="J146" s="329">
        <f t="shared" si="7"/>
        <v>1.0003384615384616</v>
      </c>
      <c r="K146" s="334">
        <f>G146/G185</f>
        <v>7.236611354382891E-05</v>
      </c>
    </row>
    <row r="147" spans="1:11" ht="13.5" customHeight="1">
      <c r="A147" s="219"/>
      <c r="B147" s="30" t="s">
        <v>744</v>
      </c>
      <c r="C147" s="95"/>
      <c r="D147" s="95"/>
      <c r="E147" s="95" t="s">
        <v>875</v>
      </c>
      <c r="F147" s="76">
        <v>900</v>
      </c>
      <c r="G147" s="237">
        <v>901.32</v>
      </c>
      <c r="H147" s="237">
        <f>G147</f>
        <v>901.32</v>
      </c>
      <c r="I147" s="237"/>
      <c r="J147" s="322">
        <f t="shared" si="7"/>
        <v>1.0014666666666667</v>
      </c>
      <c r="K147" s="323">
        <f>G147/G185</f>
        <v>1.671870686314475E-05</v>
      </c>
    </row>
    <row r="148" spans="1:11" ht="14.25" customHeight="1">
      <c r="A148" s="219"/>
      <c r="B148" s="30" t="s">
        <v>768</v>
      </c>
      <c r="C148" s="95"/>
      <c r="D148" s="95"/>
      <c r="E148" s="95" t="s">
        <v>26</v>
      </c>
      <c r="F148" s="76">
        <v>3000</v>
      </c>
      <c r="G148" s="237">
        <v>3000</v>
      </c>
      <c r="H148" s="237">
        <f>G148</f>
        <v>3000</v>
      </c>
      <c r="I148" s="237"/>
      <c r="J148" s="322">
        <f t="shared" si="7"/>
        <v>1</v>
      </c>
      <c r="K148" s="323">
        <f>G148/G185</f>
        <v>5.564740668068416E-05</v>
      </c>
    </row>
    <row r="149" spans="1:11" ht="35.25" customHeight="1">
      <c r="A149" s="312" t="s">
        <v>1076</v>
      </c>
      <c r="B149" s="316" t="s">
        <v>517</v>
      </c>
      <c r="C149" s="315"/>
      <c r="D149" s="315" t="s">
        <v>515</v>
      </c>
      <c r="E149" s="315"/>
      <c r="F149" s="310">
        <f>F150</f>
        <v>8542</v>
      </c>
      <c r="G149" s="311">
        <f>G150</f>
        <v>8842.9</v>
      </c>
      <c r="H149" s="311">
        <f>H150</f>
        <v>8842.9</v>
      </c>
      <c r="I149" s="311">
        <f>I150</f>
        <v>0</v>
      </c>
      <c r="J149" s="329">
        <f t="shared" si="7"/>
        <v>1.0352259424022476</v>
      </c>
      <c r="K149" s="334">
        <f>G149/G185</f>
        <v>0.00016402815084554066</v>
      </c>
    </row>
    <row r="150" spans="1:11" ht="17.25" customHeight="1">
      <c r="A150" s="288"/>
      <c r="B150" s="30" t="s">
        <v>775</v>
      </c>
      <c r="C150" s="321"/>
      <c r="D150" s="321"/>
      <c r="E150" s="321" t="s">
        <v>879</v>
      </c>
      <c r="F150" s="76">
        <v>8542</v>
      </c>
      <c r="G150" s="237">
        <v>8842.9</v>
      </c>
      <c r="H150" s="237">
        <f>G150</f>
        <v>8842.9</v>
      </c>
      <c r="I150" s="237"/>
      <c r="J150" s="322">
        <f t="shared" si="7"/>
        <v>1.0352259424022476</v>
      </c>
      <c r="K150" s="323">
        <f>G150/G185</f>
        <v>0.00016402815084554066</v>
      </c>
    </row>
    <row r="151" spans="1:11" ht="20.25" customHeight="1">
      <c r="A151" s="312" t="s">
        <v>843</v>
      </c>
      <c r="B151" s="317" t="s">
        <v>300</v>
      </c>
      <c r="C151" s="318"/>
      <c r="D151" s="317">
        <v>85295</v>
      </c>
      <c r="E151" s="318"/>
      <c r="F151" s="319">
        <f>SUM(F152:F152)</f>
        <v>43600</v>
      </c>
      <c r="G151" s="320">
        <f>SUM(G152:G152)</f>
        <v>43600</v>
      </c>
      <c r="H151" s="320">
        <f>SUM(H152:H152)</f>
        <v>43600</v>
      </c>
      <c r="I151" s="320">
        <f>SUM(I152:I152)</f>
        <v>0</v>
      </c>
      <c r="J151" s="329">
        <f t="shared" si="7"/>
        <v>1</v>
      </c>
      <c r="K151" s="334">
        <f>G151/G185</f>
        <v>0.0008087423104259432</v>
      </c>
    </row>
    <row r="152" spans="1:11" ht="45" customHeight="1">
      <c r="A152" s="288"/>
      <c r="B152" s="30" t="s">
        <v>757</v>
      </c>
      <c r="C152" s="321"/>
      <c r="D152" s="321"/>
      <c r="E152" s="321" t="s">
        <v>756</v>
      </c>
      <c r="F152" s="76">
        <v>43600</v>
      </c>
      <c r="G152" s="237">
        <v>43600</v>
      </c>
      <c r="H152" s="237">
        <f>G152</f>
        <v>43600</v>
      </c>
      <c r="I152" s="237"/>
      <c r="J152" s="322">
        <f t="shared" si="7"/>
        <v>1</v>
      </c>
      <c r="K152" s="323">
        <f>G152/G185</f>
        <v>0.0008087423104259432</v>
      </c>
    </row>
    <row r="153" spans="1:12" ht="29.25" customHeight="1">
      <c r="A153" s="283" t="s">
        <v>770</v>
      </c>
      <c r="B153" s="55" t="s">
        <v>330</v>
      </c>
      <c r="C153" s="58" t="s">
        <v>421</v>
      </c>
      <c r="D153" s="58"/>
      <c r="E153" s="59"/>
      <c r="F153" s="163">
        <f>F154+F156+F163+F165</f>
        <v>3151695</v>
      </c>
      <c r="G153" s="233">
        <f>G154+G156+G163+G165</f>
        <v>2991327.5</v>
      </c>
      <c r="H153" s="233">
        <f>H154+H156+H163+H165</f>
        <v>2991327.5</v>
      </c>
      <c r="I153" s="233">
        <f>I154+I156+I163+I165</f>
        <v>0</v>
      </c>
      <c r="J153" s="179">
        <f t="shared" si="7"/>
        <v>0.9491170624061022</v>
      </c>
      <c r="K153" s="284">
        <f>G153/G185</f>
        <v>0.05548653930253808</v>
      </c>
      <c r="L153" s="44"/>
    </row>
    <row r="154" spans="1:11" s="41" customFormat="1" ht="21" customHeight="1">
      <c r="A154" s="312" t="s">
        <v>742</v>
      </c>
      <c r="B154" s="316" t="s">
        <v>786</v>
      </c>
      <c r="C154" s="315"/>
      <c r="D154" s="315" t="s">
        <v>438</v>
      </c>
      <c r="E154" s="315"/>
      <c r="F154" s="310">
        <f>F155</f>
        <v>19051</v>
      </c>
      <c r="G154" s="311">
        <f>G155</f>
        <v>19051</v>
      </c>
      <c r="H154" s="311">
        <f>H155</f>
        <v>19051</v>
      </c>
      <c r="I154" s="311">
        <f>I155</f>
        <v>0</v>
      </c>
      <c r="J154" s="329">
        <f t="shared" si="7"/>
        <v>1</v>
      </c>
      <c r="K154" s="334">
        <f>G154/G185</f>
        <v>0.00035337958155790466</v>
      </c>
    </row>
    <row r="155" spans="1:11" s="41" customFormat="1" ht="18.75" customHeight="1">
      <c r="A155" s="219"/>
      <c r="B155" s="30" t="s">
        <v>775</v>
      </c>
      <c r="C155" s="95"/>
      <c r="D155" s="95"/>
      <c r="E155" s="95" t="s">
        <v>879</v>
      </c>
      <c r="F155" s="335">
        <v>19051</v>
      </c>
      <c r="G155" s="336">
        <v>19051</v>
      </c>
      <c r="H155" s="336">
        <f>G155</f>
        <v>19051</v>
      </c>
      <c r="I155" s="336"/>
      <c r="J155" s="322">
        <f t="shared" si="7"/>
        <v>1</v>
      </c>
      <c r="K155" s="323">
        <f>G155/G185</f>
        <v>0.00035337958155790466</v>
      </c>
    </row>
    <row r="156" spans="1:11" s="6" customFormat="1" ht="21" customHeight="1">
      <c r="A156" s="312" t="s">
        <v>745</v>
      </c>
      <c r="B156" s="337" t="s">
        <v>466</v>
      </c>
      <c r="C156" s="315"/>
      <c r="D156" s="315" t="s">
        <v>465</v>
      </c>
      <c r="E156" s="315"/>
      <c r="F156" s="310">
        <f>SUM(F157:F162)</f>
        <v>1063818</v>
      </c>
      <c r="G156" s="311">
        <f>SUM(G157:G162)</f>
        <v>1075783.08</v>
      </c>
      <c r="H156" s="311">
        <f>SUM(H157:H162)</f>
        <v>1075783.08</v>
      </c>
      <c r="I156" s="311">
        <f>SUM(I157:I162)</f>
        <v>0</v>
      </c>
      <c r="J156" s="329">
        <f t="shared" si="7"/>
        <v>1.011247299820082</v>
      </c>
      <c r="K156" s="334">
        <f>G156/G185</f>
        <v>0.019954846184319662</v>
      </c>
    </row>
    <row r="157" spans="1:11" s="6" customFormat="1" ht="24" customHeight="1">
      <c r="A157" s="287"/>
      <c r="B157" s="30" t="s">
        <v>900</v>
      </c>
      <c r="C157" s="321"/>
      <c r="D157" s="321"/>
      <c r="E157" s="321" t="s">
        <v>877</v>
      </c>
      <c r="F157" s="174">
        <v>17245</v>
      </c>
      <c r="G157" s="243">
        <v>17244.84</v>
      </c>
      <c r="H157" s="243">
        <f aca="true" t="shared" si="10" ref="H157:H162">G157</f>
        <v>17244.84</v>
      </c>
      <c r="I157" s="243"/>
      <c r="J157" s="322">
        <f t="shared" si="7"/>
        <v>0.9999907219483909</v>
      </c>
      <c r="K157" s="323">
        <f>G157/G185</f>
        <v>0.00031987687487444315</v>
      </c>
    </row>
    <row r="158" spans="1:11" s="6" customFormat="1" ht="15.75" customHeight="1">
      <c r="A158" s="287"/>
      <c r="B158" s="30" t="s">
        <v>744</v>
      </c>
      <c r="C158" s="321"/>
      <c r="D158" s="321"/>
      <c r="E158" s="321" t="s">
        <v>875</v>
      </c>
      <c r="F158" s="174">
        <v>1348</v>
      </c>
      <c r="G158" s="243">
        <v>1063.88</v>
      </c>
      <c r="H158" s="243">
        <f t="shared" si="10"/>
        <v>1063.88</v>
      </c>
      <c r="I158" s="243"/>
      <c r="J158" s="322">
        <f t="shared" si="7"/>
        <v>0.7892284866468844</v>
      </c>
      <c r="K158" s="323">
        <f>G158/G185</f>
        <v>1.9734054339815424E-05</v>
      </c>
    </row>
    <row r="159" spans="1:11" ht="15" customHeight="1">
      <c r="A159" s="219"/>
      <c r="B159" s="30" t="s">
        <v>775</v>
      </c>
      <c r="C159" s="95"/>
      <c r="D159" s="95"/>
      <c r="E159" s="95" t="s">
        <v>879</v>
      </c>
      <c r="F159" s="76">
        <v>2505</v>
      </c>
      <c r="G159" s="237">
        <v>2514.47</v>
      </c>
      <c r="H159" s="243">
        <f t="shared" si="10"/>
        <v>2514.47</v>
      </c>
      <c r="I159" s="237"/>
      <c r="J159" s="322">
        <f t="shared" si="7"/>
        <v>1.0037804391217564</v>
      </c>
      <c r="K159" s="323">
        <f>G159/G185</f>
        <v>4.664124489212663E-05</v>
      </c>
    </row>
    <row r="160" spans="1:11" ht="21.75" customHeight="1">
      <c r="A160" s="219"/>
      <c r="B160" s="30" t="s">
        <v>919</v>
      </c>
      <c r="C160" s="95"/>
      <c r="D160" s="95"/>
      <c r="E160" s="95" t="s">
        <v>917</v>
      </c>
      <c r="F160" s="76">
        <v>521903</v>
      </c>
      <c r="G160" s="237">
        <v>532918.5</v>
      </c>
      <c r="H160" s="243">
        <f t="shared" si="10"/>
        <v>532918.5</v>
      </c>
      <c r="I160" s="237"/>
      <c r="J160" s="322">
        <f t="shared" si="7"/>
        <v>1.0211064124942757</v>
      </c>
      <c r="K160" s="323">
        <f>G160/G185</f>
        <v>0.009885177499053394</v>
      </c>
    </row>
    <row r="161" spans="1:11" ht="21.75" customHeight="1">
      <c r="A161" s="219"/>
      <c r="B161" s="30" t="s">
        <v>919</v>
      </c>
      <c r="C161" s="95"/>
      <c r="D161" s="95"/>
      <c r="E161" s="95" t="s">
        <v>918</v>
      </c>
      <c r="F161" s="76">
        <v>81417</v>
      </c>
      <c r="G161" s="237">
        <v>82641.39</v>
      </c>
      <c r="H161" s="243">
        <f t="shared" si="10"/>
        <v>82641.39</v>
      </c>
      <c r="I161" s="237"/>
      <c r="J161" s="322">
        <f t="shared" si="7"/>
        <v>1.0150385054718303</v>
      </c>
      <c r="K161" s="323">
        <f>G161/G185</f>
        <v>0.001532926345995675</v>
      </c>
    </row>
    <row r="162" spans="1:11" s="6" customFormat="1" ht="56.25" customHeight="1">
      <c r="A162" s="146"/>
      <c r="B162" s="30" t="s">
        <v>724</v>
      </c>
      <c r="C162" s="33"/>
      <c r="D162" s="33"/>
      <c r="E162" s="33">
        <v>2690</v>
      </c>
      <c r="F162" s="76">
        <v>439400</v>
      </c>
      <c r="G162" s="237">
        <v>439400</v>
      </c>
      <c r="H162" s="243">
        <f t="shared" si="10"/>
        <v>439400</v>
      </c>
      <c r="I162" s="237"/>
      <c r="J162" s="322">
        <f t="shared" si="7"/>
        <v>1</v>
      </c>
      <c r="K162" s="323">
        <f>G162/G185</f>
        <v>0.008150490165164207</v>
      </c>
    </row>
    <row r="163" spans="1:11" s="6" customFormat="1" ht="29.25" customHeight="1">
      <c r="A163" s="312" t="s">
        <v>782</v>
      </c>
      <c r="B163" s="316" t="s">
        <v>941</v>
      </c>
      <c r="C163" s="314"/>
      <c r="D163" s="314">
        <v>85334</v>
      </c>
      <c r="E163" s="314"/>
      <c r="F163" s="310">
        <f>F164</f>
        <v>6396</v>
      </c>
      <c r="G163" s="311">
        <f>G164</f>
        <v>6395.7</v>
      </c>
      <c r="H163" s="311">
        <f>H164</f>
        <v>6395.7</v>
      </c>
      <c r="I163" s="311">
        <f>I164</f>
        <v>0</v>
      </c>
      <c r="J163" s="329">
        <f>G163/F163</f>
        <v>0.999953095684803</v>
      </c>
      <c r="K163" s="334">
        <f>G163/G185</f>
        <v>0.00011863470630255056</v>
      </c>
    </row>
    <row r="164" spans="1:11" s="6" customFormat="1" ht="28.5" customHeight="1">
      <c r="A164" s="146"/>
      <c r="B164" s="30" t="s">
        <v>762</v>
      </c>
      <c r="C164" s="33"/>
      <c r="D164" s="324"/>
      <c r="E164" s="33">
        <v>2110</v>
      </c>
      <c r="F164" s="76">
        <v>6396</v>
      </c>
      <c r="G164" s="237">
        <v>6395.7</v>
      </c>
      <c r="H164" s="243">
        <f>G164</f>
        <v>6395.7</v>
      </c>
      <c r="I164" s="237"/>
      <c r="J164" s="322">
        <f>G164/F164</f>
        <v>0.999953095684803</v>
      </c>
      <c r="K164" s="323">
        <f>G164/G185</f>
        <v>0.00011863470630255056</v>
      </c>
    </row>
    <row r="165" spans="1:11" s="6" customFormat="1" ht="20.25" customHeight="1">
      <c r="A165" s="312" t="s">
        <v>784</v>
      </c>
      <c r="B165" s="317" t="s">
        <v>300</v>
      </c>
      <c r="C165" s="318"/>
      <c r="D165" s="317">
        <v>85395</v>
      </c>
      <c r="E165" s="318"/>
      <c r="F165" s="319">
        <f>SUM(F166:F168)</f>
        <v>2062430</v>
      </c>
      <c r="G165" s="320">
        <f>SUM(G166:G168)</f>
        <v>1890097.7199999997</v>
      </c>
      <c r="H165" s="320">
        <f>SUM(H166:H168)</f>
        <v>1890097.7199999997</v>
      </c>
      <c r="I165" s="320">
        <f>SUM(I166:I168)</f>
        <v>0</v>
      </c>
      <c r="J165" s="339">
        <f t="shared" si="7"/>
        <v>0.9164421192476835</v>
      </c>
      <c r="K165" s="340">
        <f>G165/G185</f>
        <v>0.03505967883035796</v>
      </c>
    </row>
    <row r="166" spans="1:11" s="6" customFormat="1" ht="23.25" customHeight="1">
      <c r="A166" s="146"/>
      <c r="B166" s="30" t="s">
        <v>744</v>
      </c>
      <c r="C166" s="321"/>
      <c r="D166" s="321"/>
      <c r="E166" s="321" t="s">
        <v>875</v>
      </c>
      <c r="F166" s="76">
        <v>2687</v>
      </c>
      <c r="G166" s="237">
        <v>3052.42</v>
      </c>
      <c r="H166" s="243">
        <f>G166</f>
        <v>3052.42</v>
      </c>
      <c r="I166" s="237"/>
      <c r="J166" s="322">
        <f>G166/F166</f>
        <v>1.1359955340528471</v>
      </c>
      <c r="K166" s="323">
        <f>G166/G185</f>
        <v>5.661975236675132E-05</v>
      </c>
    </row>
    <row r="167" spans="1:11" s="6" customFormat="1" ht="36" customHeight="1">
      <c r="A167" s="146"/>
      <c r="B167" s="30" t="s">
        <v>919</v>
      </c>
      <c r="C167" s="95"/>
      <c r="D167" s="95"/>
      <c r="E167" s="95" t="s">
        <v>917</v>
      </c>
      <c r="F167" s="76">
        <v>1787477</v>
      </c>
      <c r="G167" s="237">
        <v>1656800.65</v>
      </c>
      <c r="H167" s="243">
        <f>G167</f>
        <v>1656800.65</v>
      </c>
      <c r="I167" s="237"/>
      <c r="J167" s="322">
        <f>G167/F167</f>
        <v>0.9268934089781294</v>
      </c>
      <c r="K167" s="323">
        <f>G167/G185</f>
        <v>0.03073221985312395</v>
      </c>
    </row>
    <row r="168" spans="1:11" s="6" customFormat="1" ht="33" customHeight="1">
      <c r="A168" s="146"/>
      <c r="B168" s="30" t="s">
        <v>919</v>
      </c>
      <c r="C168" s="95"/>
      <c r="D168" s="95"/>
      <c r="E168" s="95" t="s">
        <v>918</v>
      </c>
      <c r="F168" s="76">
        <v>272266</v>
      </c>
      <c r="G168" s="237">
        <v>230244.65</v>
      </c>
      <c r="H168" s="243">
        <f>G168</f>
        <v>230244.65</v>
      </c>
      <c r="I168" s="237"/>
      <c r="J168" s="322">
        <f t="shared" si="7"/>
        <v>0.8456606774257527</v>
      </c>
      <c r="K168" s="323">
        <f>G168/G185</f>
        <v>0.004270839224867262</v>
      </c>
    </row>
    <row r="169" spans="1:11" s="6" customFormat="1" ht="25.5" customHeight="1">
      <c r="A169" s="283" t="s">
        <v>771</v>
      </c>
      <c r="B169" s="55" t="s">
        <v>830</v>
      </c>
      <c r="C169" s="58" t="s">
        <v>468</v>
      </c>
      <c r="D169" s="60"/>
      <c r="E169" s="61"/>
      <c r="F169" s="163">
        <f>F170+F174+F178</f>
        <v>229383</v>
      </c>
      <c r="G169" s="233">
        <f>G170+G174+G178</f>
        <v>230650.47</v>
      </c>
      <c r="H169" s="233">
        <f>H170+H174+H178</f>
        <v>168774.97</v>
      </c>
      <c r="I169" s="233">
        <f>I170+I174+I178</f>
        <v>61875.5</v>
      </c>
      <c r="J169" s="179">
        <f t="shared" si="7"/>
        <v>1.0055255620512418</v>
      </c>
      <c r="K169" s="284">
        <f>G169/G185</f>
        <v>0.004278366835060314</v>
      </c>
    </row>
    <row r="170" spans="1:11" s="6" customFormat="1" ht="24" customHeight="1">
      <c r="A170" s="312" t="s">
        <v>742</v>
      </c>
      <c r="B170" s="316" t="s">
        <v>471</v>
      </c>
      <c r="C170" s="315"/>
      <c r="D170" s="315" t="s">
        <v>470</v>
      </c>
      <c r="E170" s="315"/>
      <c r="F170" s="310">
        <f>SUM(F171:F173)</f>
        <v>56798</v>
      </c>
      <c r="G170" s="311">
        <f>SUM(G171:G173)</f>
        <v>57992.08</v>
      </c>
      <c r="H170" s="311">
        <f>SUM(H171:H173)</f>
        <v>57992.08</v>
      </c>
      <c r="I170" s="311">
        <f>SUM(I171:I173)</f>
        <v>0</v>
      </c>
      <c r="J170" s="329">
        <f aca="true" t="shared" si="11" ref="J170:J185">G170/F170</f>
        <v>1.021023275467446</v>
      </c>
      <c r="K170" s="334">
        <f>G170/G185</f>
        <v>0.0010757029533395902</v>
      </c>
    </row>
    <row r="171" spans="1:11" ht="25.5" customHeight="1">
      <c r="A171" s="219"/>
      <c r="B171" s="30" t="s">
        <v>545</v>
      </c>
      <c r="C171" s="95"/>
      <c r="D171" s="95"/>
      <c r="E171" s="95" t="s">
        <v>520</v>
      </c>
      <c r="F171" s="76">
        <v>41530</v>
      </c>
      <c r="G171" s="237">
        <v>42624.55</v>
      </c>
      <c r="H171" s="237">
        <f>G171</f>
        <v>42624.55</v>
      </c>
      <c r="I171" s="237"/>
      <c r="J171" s="322">
        <f t="shared" si="11"/>
        <v>1.0263556465205876</v>
      </c>
      <c r="K171" s="323">
        <f>G171/G185</f>
        <v>0.0007906485561437188</v>
      </c>
    </row>
    <row r="172" spans="1:11" ht="21.75" customHeight="1">
      <c r="A172" s="219"/>
      <c r="B172" s="30" t="s">
        <v>900</v>
      </c>
      <c r="C172" s="95"/>
      <c r="D172" s="95"/>
      <c r="E172" s="321" t="s">
        <v>877</v>
      </c>
      <c r="F172" s="174">
        <v>14818</v>
      </c>
      <c r="G172" s="243">
        <v>14818</v>
      </c>
      <c r="H172" s="237">
        <f>G172</f>
        <v>14818</v>
      </c>
      <c r="I172" s="243"/>
      <c r="J172" s="322">
        <f t="shared" si="11"/>
        <v>1</v>
      </c>
      <c r="K172" s="323">
        <f>G172/G185</f>
        <v>0.0002748610907314593</v>
      </c>
    </row>
    <row r="173" spans="1:11" ht="17.25" customHeight="1">
      <c r="A173" s="219"/>
      <c r="B173" s="30" t="s">
        <v>744</v>
      </c>
      <c r="C173" s="95"/>
      <c r="D173" s="95"/>
      <c r="E173" s="95" t="s">
        <v>875</v>
      </c>
      <c r="F173" s="174">
        <v>450</v>
      </c>
      <c r="G173" s="243">
        <v>549.53</v>
      </c>
      <c r="H173" s="237">
        <f>G173</f>
        <v>549.53</v>
      </c>
      <c r="I173" s="243"/>
      <c r="J173" s="322">
        <f t="shared" si="11"/>
        <v>1.2211777777777777</v>
      </c>
      <c r="K173" s="323">
        <f>G173/G185</f>
        <v>1.0193306464412121E-05</v>
      </c>
    </row>
    <row r="174" spans="1:11" ht="25.5" customHeight="1">
      <c r="A174" s="312" t="s">
        <v>745</v>
      </c>
      <c r="B174" s="316" t="s">
        <v>893</v>
      </c>
      <c r="C174" s="315"/>
      <c r="D174" s="315" t="s">
        <v>472</v>
      </c>
      <c r="E174" s="315"/>
      <c r="F174" s="310">
        <f>SUM(F175:F177)</f>
        <v>62965</v>
      </c>
      <c r="G174" s="311">
        <f>SUM(G175:G177)</f>
        <v>62981.83</v>
      </c>
      <c r="H174" s="311">
        <f>SUM(H175:H177)</f>
        <v>1106.33</v>
      </c>
      <c r="I174" s="311">
        <f>SUM(I175:I177)</f>
        <v>61875.5</v>
      </c>
      <c r="J174" s="329">
        <f t="shared" si="11"/>
        <v>1.0002672913523387</v>
      </c>
      <c r="K174" s="334">
        <f>G174/G185</f>
        <v>0.001168258502501238</v>
      </c>
    </row>
    <row r="175" spans="1:11" ht="18" customHeight="1">
      <c r="A175" s="219"/>
      <c r="B175" s="30" t="s">
        <v>750</v>
      </c>
      <c r="C175" s="95"/>
      <c r="D175" s="95"/>
      <c r="E175" s="95" t="s">
        <v>878</v>
      </c>
      <c r="F175" s="176">
        <v>1000</v>
      </c>
      <c r="G175" s="247">
        <v>1000</v>
      </c>
      <c r="H175" s="247">
        <f>G175</f>
        <v>1000</v>
      </c>
      <c r="I175" s="247"/>
      <c r="J175" s="332">
        <f t="shared" si="11"/>
        <v>1</v>
      </c>
      <c r="K175" s="333">
        <f>G175/G185</f>
        <v>1.8549135560228053E-05</v>
      </c>
    </row>
    <row r="176" spans="1:11" ht="18" customHeight="1">
      <c r="A176" s="219"/>
      <c r="B176" s="56" t="s">
        <v>744</v>
      </c>
      <c r="C176" s="331"/>
      <c r="D176" s="331"/>
      <c r="E176" s="331" t="s">
        <v>875</v>
      </c>
      <c r="F176" s="176">
        <v>90</v>
      </c>
      <c r="G176" s="247">
        <v>106.33</v>
      </c>
      <c r="H176" s="247">
        <f>G176</f>
        <v>106.33</v>
      </c>
      <c r="I176" s="247"/>
      <c r="J176" s="332">
        <f t="shared" si="11"/>
        <v>1.1814444444444445</v>
      </c>
      <c r="K176" s="333">
        <f>G176/G185</f>
        <v>1.972329584119049E-06</v>
      </c>
    </row>
    <row r="177" spans="1:11" ht="39" customHeight="1">
      <c r="A177" s="219"/>
      <c r="B177" s="30" t="s">
        <v>908</v>
      </c>
      <c r="C177" s="33"/>
      <c r="D177" s="324"/>
      <c r="E177" s="95" t="s">
        <v>758</v>
      </c>
      <c r="F177" s="176">
        <v>61875</v>
      </c>
      <c r="G177" s="247">
        <v>61875.5</v>
      </c>
      <c r="H177" s="247"/>
      <c r="I177" s="247">
        <f>G177</f>
        <v>61875.5</v>
      </c>
      <c r="J177" s="332">
        <f t="shared" si="11"/>
        <v>1.000008080808081</v>
      </c>
      <c r="K177" s="333">
        <f>G177/G185</f>
        <v>0.0011477370373568908</v>
      </c>
    </row>
    <row r="178" spans="1:11" ht="21" customHeight="1">
      <c r="A178" s="312" t="s">
        <v>782</v>
      </c>
      <c r="B178" s="316" t="s">
        <v>475</v>
      </c>
      <c r="C178" s="315"/>
      <c r="D178" s="315" t="s">
        <v>474</v>
      </c>
      <c r="E178" s="315"/>
      <c r="F178" s="310">
        <f>SUM(F179:F180)</f>
        <v>109620</v>
      </c>
      <c r="G178" s="311">
        <f>SUM(G179:G180)</f>
        <v>109676.56</v>
      </c>
      <c r="H178" s="311">
        <f>SUM(H179:H180)</f>
        <v>109676.56</v>
      </c>
      <c r="I178" s="311">
        <f>SUM(I179:I180)</f>
        <v>0</v>
      </c>
      <c r="J178" s="329">
        <f t="shared" si="11"/>
        <v>1.0005159642401023</v>
      </c>
      <c r="K178" s="334">
        <f>G178/G185</f>
        <v>0.0020344053792194857</v>
      </c>
    </row>
    <row r="179" spans="1:11" ht="24.75" customHeight="1">
      <c r="A179" s="219"/>
      <c r="B179" s="30" t="s">
        <v>749</v>
      </c>
      <c r="C179" s="95"/>
      <c r="D179" s="95"/>
      <c r="E179" s="95" t="s">
        <v>877</v>
      </c>
      <c r="F179" s="174">
        <v>109563</v>
      </c>
      <c r="G179" s="243">
        <v>109619.03</v>
      </c>
      <c r="H179" s="243">
        <f>G179</f>
        <v>109619.03</v>
      </c>
      <c r="I179" s="243"/>
      <c r="J179" s="322">
        <f t="shared" si="11"/>
        <v>1.000511395270301</v>
      </c>
      <c r="K179" s="323">
        <f>G179/G185</f>
        <v>0.0020333382474507057</v>
      </c>
    </row>
    <row r="180" spans="1:11" ht="24.75" customHeight="1">
      <c r="A180" s="219"/>
      <c r="B180" s="30" t="s">
        <v>775</v>
      </c>
      <c r="C180" s="95"/>
      <c r="D180" s="95"/>
      <c r="E180" s="95" t="s">
        <v>879</v>
      </c>
      <c r="F180" s="174">
        <v>57</v>
      </c>
      <c r="G180" s="243">
        <v>57.53</v>
      </c>
      <c r="H180" s="243">
        <f>G180</f>
        <v>57.53</v>
      </c>
      <c r="I180" s="243"/>
      <c r="J180" s="322">
        <f t="shared" si="11"/>
        <v>1.0092982456140351</v>
      </c>
      <c r="K180" s="323">
        <f>G180/G185</f>
        <v>1.06713176877992E-06</v>
      </c>
    </row>
    <row r="181" spans="1:12" ht="27.75" customHeight="1">
      <c r="A181" s="283" t="s">
        <v>116</v>
      </c>
      <c r="B181" s="62" t="s">
        <v>759</v>
      </c>
      <c r="C181" s="45">
        <v>900</v>
      </c>
      <c r="D181" s="45"/>
      <c r="E181" s="45"/>
      <c r="F181" s="166">
        <f>F182</f>
        <v>175482</v>
      </c>
      <c r="G181" s="232">
        <f>G182</f>
        <v>181364.09</v>
      </c>
      <c r="H181" s="232">
        <f>H182</f>
        <v>181364.09</v>
      </c>
      <c r="I181" s="232">
        <f>I182</f>
        <v>0</v>
      </c>
      <c r="J181" s="179">
        <f t="shared" si="11"/>
        <v>1.0335196202459511</v>
      </c>
      <c r="K181" s="284">
        <f>G181/G185</f>
        <v>0.003364147091167401</v>
      </c>
      <c r="L181" s="44"/>
    </row>
    <row r="182" spans="1:12" ht="24" customHeight="1">
      <c r="A182" s="312" t="s">
        <v>742</v>
      </c>
      <c r="B182" s="314" t="s">
        <v>300</v>
      </c>
      <c r="C182" s="318"/>
      <c r="D182" s="318">
        <v>90019</v>
      </c>
      <c r="E182" s="318"/>
      <c r="F182" s="319">
        <f>SUM(F183:F184)</f>
        <v>175482</v>
      </c>
      <c r="G182" s="320">
        <f>SUM(G183:G184)</f>
        <v>181364.09</v>
      </c>
      <c r="H182" s="320">
        <f>SUM(H183:H184)</f>
        <v>181364.09</v>
      </c>
      <c r="I182" s="320">
        <f>SUM(I183:I184)</f>
        <v>0</v>
      </c>
      <c r="J182" s="329">
        <f t="shared" si="11"/>
        <v>1.0335196202459511</v>
      </c>
      <c r="K182" s="334">
        <f>G182/G185</f>
        <v>0.003364147091167401</v>
      </c>
      <c r="L182" s="44"/>
    </row>
    <row r="183" spans="1:12" ht="24" customHeight="1">
      <c r="A183" s="287"/>
      <c r="B183" s="30" t="s">
        <v>747</v>
      </c>
      <c r="C183" s="95"/>
      <c r="D183" s="95"/>
      <c r="E183" s="95" t="s">
        <v>876</v>
      </c>
      <c r="F183" s="338">
        <v>123248</v>
      </c>
      <c r="G183" s="241">
        <v>129129.72</v>
      </c>
      <c r="H183" s="241">
        <f>G183</f>
        <v>129129.72</v>
      </c>
      <c r="I183" s="241"/>
      <c r="J183" s="322">
        <f t="shared" si="11"/>
        <v>1.0477226405296638</v>
      </c>
      <c r="K183" s="323">
        <f>G183/G185</f>
        <v>0.0023952446811342917</v>
      </c>
      <c r="L183" s="44"/>
    </row>
    <row r="184" spans="1:12" ht="23.25" customHeight="1">
      <c r="A184" s="285"/>
      <c r="B184" s="30" t="s">
        <v>775</v>
      </c>
      <c r="C184" s="95"/>
      <c r="D184" s="95"/>
      <c r="E184" s="95" t="s">
        <v>879</v>
      </c>
      <c r="F184" s="76">
        <v>52234</v>
      </c>
      <c r="G184" s="237">
        <v>52234.37</v>
      </c>
      <c r="H184" s="241">
        <f>G184</f>
        <v>52234.37</v>
      </c>
      <c r="I184" s="237"/>
      <c r="J184" s="322">
        <f t="shared" si="11"/>
        <v>1.0000070835088257</v>
      </c>
      <c r="K184" s="323">
        <f>G184/G185</f>
        <v>0.0009689024100331095</v>
      </c>
      <c r="L184" s="44"/>
    </row>
    <row r="185" spans="1:12" ht="18.75" customHeight="1">
      <c r="A185" s="674"/>
      <c r="B185" s="667" t="s">
        <v>853</v>
      </c>
      <c r="C185" s="668"/>
      <c r="D185" s="668"/>
      <c r="E185" s="668"/>
      <c r="F185" s="669">
        <f>F9+F14+F17+F29+F32+F42+F50+F62+F65+F74+F82+F91+F119+F131+F153+F169+F181</f>
        <v>55672336</v>
      </c>
      <c r="G185" s="670">
        <f>G9+G14+G17+G29+G32+G42+G50+G62+G65+G74+G82+G91+G119+G131+G153+G169+G181</f>
        <v>53910868.06999999</v>
      </c>
      <c r="H185" s="670">
        <f>H9+H14+H17+H29+H32+H42+H50+H62+H65+H74+H82+H91+H119+H131+H153+H169+H181</f>
        <v>40595146.69</v>
      </c>
      <c r="I185" s="670">
        <f>I9+I14+I17+I29+I32+I42+I50+I62+I65+I74+I82+I91+I119+I131+I153+I169+I181</f>
        <v>13315721.38</v>
      </c>
      <c r="J185" s="671">
        <f t="shared" si="11"/>
        <v>0.9683600858781998</v>
      </c>
      <c r="K185" s="675">
        <f>G185/G185</f>
        <v>1</v>
      </c>
      <c r="L185" s="44"/>
    </row>
    <row r="186" spans="1:11" ht="18" customHeight="1">
      <c r="A186" s="312"/>
      <c r="B186" s="877" t="s">
        <v>854</v>
      </c>
      <c r="C186" s="877"/>
      <c r="D186" s="877"/>
      <c r="E186" s="877"/>
      <c r="F186" s="310">
        <f>F187+F188+F189+F190+F191</f>
        <v>13144234</v>
      </c>
      <c r="G186" s="311">
        <f>G187+G188+G189+G190+G191</f>
        <v>13140753.520000001</v>
      </c>
      <c r="H186" s="311">
        <f>H187+H188+H189+H190+H191</f>
        <v>6691596.96</v>
      </c>
      <c r="I186" s="311">
        <f>I187+I188+I189+I190+I191</f>
        <v>6449156.5600000005</v>
      </c>
      <c r="J186" s="329">
        <f aca="true" t="shared" si="12" ref="J186:J194">G186/F186</f>
        <v>0.9997352086093416</v>
      </c>
      <c r="K186" s="334">
        <f>G186/G185</f>
        <v>0.243749618406024</v>
      </c>
    </row>
    <row r="187" spans="1:11" ht="15.75" customHeight="1">
      <c r="A187" s="219"/>
      <c r="B187" s="876" t="s">
        <v>885</v>
      </c>
      <c r="C187" s="876"/>
      <c r="D187" s="876"/>
      <c r="E187" s="876"/>
      <c r="F187" s="76">
        <f>F27+F134+F139+F148</f>
        <v>2659454</v>
      </c>
      <c r="G187" s="237">
        <f>G27+G134+G139+G148</f>
        <v>2659454</v>
      </c>
      <c r="H187" s="237">
        <f>H27+H134+H139+H148</f>
        <v>357454</v>
      </c>
      <c r="I187" s="237">
        <f>I27+I134+I139+I148</f>
        <v>2302000</v>
      </c>
      <c r="J187" s="341">
        <f t="shared" si="12"/>
        <v>1</v>
      </c>
      <c r="K187" s="323">
        <f>G187/G185</f>
        <v>0.04933057276219074</v>
      </c>
    </row>
    <row r="188" spans="1:11" ht="14.25" customHeight="1">
      <c r="A188" s="219"/>
      <c r="B188" s="876" t="s">
        <v>522</v>
      </c>
      <c r="C188" s="876"/>
      <c r="D188" s="876"/>
      <c r="E188" s="876"/>
      <c r="F188" s="76">
        <f>F11+F41+F44+F46+F49+F52+F59+F64+F68+F71+F124+F145+F164</f>
        <v>5581925</v>
      </c>
      <c r="G188" s="237">
        <f>G11+G41+G44+G46+G49+G52+G59+G64+G68+G71+G124+G145+G164</f>
        <v>5575524.58</v>
      </c>
      <c r="H188" s="237">
        <f>H11+H41+H44+H46+H49+H52+H59+H64+H68+H71+H124+H145+H164</f>
        <v>5575524.58</v>
      </c>
      <c r="I188" s="237">
        <f>I11+I41+I44+I46+I49+I52+I59+I64+I68+I71+I124+I145+I164</f>
        <v>0</v>
      </c>
      <c r="J188" s="341">
        <f t="shared" si="12"/>
        <v>0.9988533668940375</v>
      </c>
      <c r="K188" s="323">
        <f>G188/G185</f>
        <v>0.10342116125380359</v>
      </c>
    </row>
    <row r="189" spans="1:11" ht="14.25" customHeight="1">
      <c r="A189" s="219"/>
      <c r="B189" s="868" t="s">
        <v>755</v>
      </c>
      <c r="C189" s="868"/>
      <c r="D189" s="868"/>
      <c r="E189" s="868"/>
      <c r="F189" s="76">
        <f>F73+F152</f>
        <v>101860</v>
      </c>
      <c r="G189" s="237">
        <f>G73+G152</f>
        <v>101860</v>
      </c>
      <c r="H189" s="237">
        <f>H73+H152</f>
        <v>101860</v>
      </c>
      <c r="I189" s="237">
        <f>I73+I152</f>
        <v>0</v>
      </c>
      <c r="J189" s="341">
        <f t="shared" si="12"/>
        <v>1</v>
      </c>
      <c r="K189" s="323">
        <f>G189/G185</f>
        <v>0.0018894149481648295</v>
      </c>
    </row>
    <row r="190" spans="1:11" ht="15.75" customHeight="1">
      <c r="A190" s="219"/>
      <c r="B190" s="880" t="s">
        <v>111</v>
      </c>
      <c r="C190" s="880"/>
      <c r="D190" s="880"/>
      <c r="E190" s="880"/>
      <c r="F190" s="76">
        <f>F23+F26+F69+F113+F114+F135+F142+F143</f>
        <v>3611365</v>
      </c>
      <c r="G190" s="237">
        <f>G23+G26+G69+G113+G114+G135+G142+G143</f>
        <v>3614283.88</v>
      </c>
      <c r="H190" s="237">
        <f>H23+H26+H69+H113+H114+H135+H142+H143</f>
        <v>656758.3800000001</v>
      </c>
      <c r="I190" s="237">
        <f>I23+I26+I69+I113+I114+I135+I142+I143</f>
        <v>2957525.5</v>
      </c>
      <c r="J190" s="341">
        <f t="shared" si="12"/>
        <v>1.000808248404689</v>
      </c>
      <c r="K190" s="323">
        <f>G190/G185</f>
        <v>0.06704184164326703</v>
      </c>
    </row>
    <row r="191" spans="1:11" ht="17.25" customHeight="1">
      <c r="A191" s="219"/>
      <c r="B191" s="880" t="s">
        <v>734</v>
      </c>
      <c r="C191" s="880"/>
      <c r="D191" s="880"/>
      <c r="E191" s="880"/>
      <c r="F191" s="76">
        <f>F25+F104+F116+F129+F177</f>
        <v>1189630</v>
      </c>
      <c r="G191" s="237">
        <f>G25+G104+G116+G129+G177</f>
        <v>1189631.06</v>
      </c>
      <c r="H191" s="237">
        <f>H25+H104+H116+H129+H177</f>
        <v>0</v>
      </c>
      <c r="I191" s="237">
        <f>I25+I104+I116+I129+I177</f>
        <v>1189631.06</v>
      </c>
      <c r="J191" s="341">
        <f t="shared" si="12"/>
        <v>1.0000008910333464</v>
      </c>
      <c r="K191" s="323">
        <f>G191/G185</f>
        <v>0.022066627798597794</v>
      </c>
    </row>
    <row r="192" spans="1:11" ht="16.5" customHeight="1">
      <c r="A192" s="478"/>
      <c r="B192" s="879" t="s">
        <v>733</v>
      </c>
      <c r="C192" s="879"/>
      <c r="D192" s="879"/>
      <c r="E192" s="879"/>
      <c r="F192" s="421">
        <f>F24+F103+F115+F122+F160+F161+F167+F168</f>
        <v>8964424</v>
      </c>
      <c r="G192" s="422">
        <f>G24+G103+G115+G122+G160+G161+G167+G168</f>
        <v>7164697.73</v>
      </c>
      <c r="H192" s="422">
        <f>H24+H103+H115+H122+H160+H161+H167+H168</f>
        <v>2502605.19</v>
      </c>
      <c r="I192" s="422">
        <f>I24+I103+I115+I122+I160+I161+I167+I168</f>
        <v>4662092.54</v>
      </c>
      <c r="J192" s="479">
        <f t="shared" si="12"/>
        <v>0.7992368199005313</v>
      </c>
      <c r="K192" s="480">
        <f>G192/G185</f>
        <v>0.13289894944182823</v>
      </c>
    </row>
    <row r="193" spans="1:11" ht="16.5" customHeight="1">
      <c r="A193" s="676"/>
      <c r="B193" s="881" t="s">
        <v>112</v>
      </c>
      <c r="C193" s="881"/>
      <c r="D193" s="881"/>
      <c r="E193" s="881"/>
      <c r="F193" s="672">
        <f>F84+F86+F90</f>
        <v>25594006</v>
      </c>
      <c r="G193" s="673">
        <f>G84+G86+G90</f>
        <v>25594006</v>
      </c>
      <c r="H193" s="673">
        <f>H84+H86+H90</f>
        <v>25594006</v>
      </c>
      <c r="I193" s="673">
        <f>I84+I86+I90</f>
        <v>0</v>
      </c>
      <c r="J193" s="329">
        <f t="shared" si="12"/>
        <v>1</v>
      </c>
      <c r="K193" s="334">
        <f>G193/G185</f>
        <v>0.4747466868232902</v>
      </c>
    </row>
    <row r="194" spans="1:11" ht="17.25" customHeight="1" thickBot="1">
      <c r="A194" s="342"/>
      <c r="B194" s="878" t="s">
        <v>727</v>
      </c>
      <c r="C194" s="878"/>
      <c r="D194" s="878"/>
      <c r="E194" s="878"/>
      <c r="F194" s="477">
        <f>F13+F16+F19+F20+F21+F22+F28+F31+F34+F35+F36+F37+F38+F39+F40+F48+F54+F55+F56+F57+F61+F67+F75+F80+F81+F88+F93+F94+F95+F96+F98+F99+F100+F101+F102+F106+F107+F109+F110+F111+F112+F118+F121+F126+F127+F128+F130+F133+F137+F138+F141+F147+F150+F155+F157+F158+F159+F162+F166+F171+F172+F173+F175+F176+F179+F180+F182</f>
        <v>7969672</v>
      </c>
      <c r="G194" s="343">
        <f>G13+G16+G19+G20+G21+G22+G28+G31+G34+G35+G36+G37+G38+G39+G40+G48+G54+G55+G56+G57+G61+G67+G75+G80+G81+G88+G93+G94+G95+G96+G98+G99+G100+G101+G102+G106+G107+G109+G110+G111+G112+G118+G121+G126+G127+G128+G130+G133+G137+G138+G141+G147+G150+G155+G157+G158+G159+G162+G166+G171+G172+G173+G175+G176+G179+G180+G182</f>
        <v>8011410.82</v>
      </c>
      <c r="H194" s="343">
        <f>H13+H16+H19+H20+H21+H22+H28+H31+H34+H35+H36+H37+H38+H39+H40+H48+H54+H55+H56+H57+H61+H67+H75+H80+H81+H88+H93+H94+H95+H96+H98+H99+H100+H101+H102+H106+H107+H109+H110+H111+H112+H118+H121+H126+H127+H128+H130+H133+H137+H138+H141+H147+H150+H155+H157+H158+H159+H162+H166+H171+H172+H173+H175+H176+H179+H180+H182</f>
        <v>5806938.54</v>
      </c>
      <c r="I194" s="343">
        <f>I13+I16+I19+I20+I21+I22+I28+I31+I34+I35+I36+I37+I38+I39+I40+I48+I54+I55+I56+I57+I61+I67+I75+I80+I81+I88+I93+I94+I95+I96+I98+I99+I100+I101+I102+I106+I107+I109+I110+I111+I112+I118+I121+I126+I127+I128+I130+I133+I137+I138+I141+I147+I150+I155+I157+I158+I159+I162+I166+I171+I172+I173+I175+I176+I179+I180+I182</f>
        <v>2204472.2800000003</v>
      </c>
      <c r="J194" s="677">
        <f t="shared" si="12"/>
        <v>1.0052372067507922</v>
      </c>
      <c r="K194" s="678">
        <f>G194/G185</f>
        <v>0.14860474532885778</v>
      </c>
    </row>
    <row r="195" ht="8.25" customHeight="1">
      <c r="K195" s="280"/>
    </row>
    <row r="196" spans="9:11" ht="12" customHeight="1">
      <c r="I196" s="861" t="s">
        <v>113</v>
      </c>
      <c r="J196" s="861"/>
      <c r="K196" s="280"/>
    </row>
    <row r="197" spans="9:11" ht="10.5" customHeight="1">
      <c r="I197" s="117"/>
      <c r="J197" s="117"/>
      <c r="K197" s="280"/>
    </row>
    <row r="198" spans="9:11" ht="15.75" customHeight="1">
      <c r="I198" s="861" t="s">
        <v>1090</v>
      </c>
      <c r="J198" s="861"/>
      <c r="K198" s="280"/>
    </row>
    <row r="199" ht="11.25" customHeight="1">
      <c r="K199" s="280"/>
    </row>
    <row r="200" ht="14.25" customHeight="1">
      <c r="K200" s="280"/>
    </row>
    <row r="201" ht="15.75" customHeight="1">
      <c r="K201" s="280"/>
    </row>
    <row r="202" ht="12.75">
      <c r="K202" s="280"/>
    </row>
  </sheetData>
  <mergeCells count="19">
    <mergeCell ref="I196:J196"/>
    <mergeCell ref="I198:J198"/>
    <mergeCell ref="B188:E188"/>
    <mergeCell ref="B186:E186"/>
    <mergeCell ref="B187:E187"/>
    <mergeCell ref="B194:E194"/>
    <mergeCell ref="B192:E192"/>
    <mergeCell ref="B190:E190"/>
    <mergeCell ref="B191:E191"/>
    <mergeCell ref="B193:E193"/>
    <mergeCell ref="I2:J2"/>
    <mergeCell ref="B189:E189"/>
    <mergeCell ref="K6:K7"/>
    <mergeCell ref="H6:I6"/>
    <mergeCell ref="A4:K4"/>
    <mergeCell ref="A6:A7"/>
    <mergeCell ref="F6:F7"/>
    <mergeCell ref="G6:G7"/>
    <mergeCell ref="J6:J7"/>
  </mergeCells>
  <printOptions/>
  <pageMargins left="0.5511811023622047" right="0" top="0.5905511811023623" bottom="0.5905511811023623" header="0.4330708661417323" footer="0.5118110236220472"/>
  <pageSetup horizontalDpi="600" verticalDpi="600" orientation="portrait" paperSize="9" scale="80" r:id="rId1"/>
  <headerFooter alignWithMargins="0">
    <oddFooter>&amp;CStrona &amp;P</oddFooter>
  </headerFooter>
  <rowBreaks count="6" manualBreakCount="6">
    <brk id="41" max="10" man="1"/>
    <brk id="73" max="10" man="1"/>
    <brk id="107" max="10" man="1"/>
    <brk id="139" max="10" man="1"/>
    <brk id="168" max="10" man="1"/>
    <brk id="200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L2149"/>
  <sheetViews>
    <sheetView zoomScaleSheetLayoutView="100" workbookViewId="0" topLeftCell="A686">
      <selection activeCell="C697" sqref="C697"/>
    </sheetView>
  </sheetViews>
  <sheetFormatPr defaultColWidth="9.00390625" defaultRowHeight="12.75"/>
  <cols>
    <col min="1" max="1" width="5.125" style="0" customWidth="1"/>
    <col min="2" max="2" width="4.875" style="0" customWidth="1"/>
    <col min="3" max="3" width="24.00390625" style="0" customWidth="1"/>
    <col min="4" max="4" width="10.25390625" style="0" customWidth="1"/>
    <col min="5" max="5" width="10.875" style="0" customWidth="1"/>
    <col min="6" max="6" width="7.00390625" style="0" customWidth="1"/>
    <col min="7" max="7" width="7.875" style="0" customWidth="1"/>
    <col min="8" max="8" width="10.625" style="0" customWidth="1"/>
    <col min="9" max="9" width="11.25390625" style="0" customWidth="1"/>
    <col min="10" max="10" width="10.75390625" style="0" customWidth="1"/>
    <col min="11" max="12" width="9.875" style="0" customWidth="1"/>
    <col min="13" max="13" width="10.00390625" style="0" customWidth="1"/>
    <col min="14" max="14" width="8.875" style="0" customWidth="1"/>
    <col min="15" max="15" width="11.125" style="0" customWidth="1"/>
    <col min="16" max="16" width="0.2421875" style="0" hidden="1" customWidth="1"/>
    <col min="17" max="17" width="10.25390625" style="0" customWidth="1"/>
    <col min="18" max="18" width="11.375" style="0" customWidth="1"/>
  </cols>
  <sheetData>
    <row r="1" spans="4:17" ht="30.75" customHeight="1">
      <c r="D1" s="136"/>
      <c r="E1" s="136"/>
      <c r="F1" s="136"/>
      <c r="G1" s="136"/>
      <c r="H1" s="136"/>
      <c r="I1" s="259"/>
      <c r="J1" s="138"/>
      <c r="K1" s="138"/>
      <c r="L1" s="841" t="s">
        <v>185</v>
      </c>
      <c r="M1" s="841"/>
      <c r="N1" s="841"/>
      <c r="O1" s="841"/>
      <c r="P1" s="841"/>
      <c r="Q1" s="841"/>
    </row>
    <row r="2" spans="2:21" ht="18.75" customHeight="1" thickBot="1">
      <c r="B2" s="842" t="s">
        <v>1082</v>
      </c>
      <c r="C2" s="843"/>
      <c r="D2" s="843"/>
      <c r="E2" s="843"/>
      <c r="F2" s="843"/>
      <c r="G2" s="843"/>
      <c r="H2" s="843"/>
      <c r="I2" s="843"/>
      <c r="J2" s="843"/>
      <c r="K2" s="843"/>
      <c r="L2" s="474"/>
      <c r="M2" s="474"/>
      <c r="N2" s="844"/>
      <c r="O2" s="844"/>
      <c r="P2" s="844"/>
      <c r="Q2" s="844"/>
      <c r="R2" s="844"/>
      <c r="S2" s="844"/>
      <c r="T2" s="844"/>
      <c r="U2" s="844"/>
    </row>
    <row r="3" spans="1:90" ht="18" customHeight="1">
      <c r="A3" s="884" t="s">
        <v>1022</v>
      </c>
      <c r="B3" s="845" t="s">
        <v>923</v>
      </c>
      <c r="C3" s="854" t="s">
        <v>547</v>
      </c>
      <c r="D3" s="854" t="s">
        <v>1039</v>
      </c>
      <c r="E3" s="854" t="s">
        <v>1079</v>
      </c>
      <c r="F3" s="851" t="s">
        <v>1008</v>
      </c>
      <c r="G3" s="883" t="s">
        <v>1000</v>
      </c>
      <c r="H3" s="854" t="s">
        <v>577</v>
      </c>
      <c r="I3" s="854"/>
      <c r="J3" s="854"/>
      <c r="K3" s="854"/>
      <c r="L3" s="854"/>
      <c r="M3" s="854"/>
      <c r="N3" s="854"/>
      <c r="O3" s="854"/>
      <c r="P3" s="854"/>
      <c r="Q3" s="854"/>
      <c r="R3" s="855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</row>
    <row r="4" spans="1:90" ht="15" customHeight="1">
      <c r="A4" s="850"/>
      <c r="B4" s="846"/>
      <c r="C4" s="853"/>
      <c r="D4" s="853"/>
      <c r="E4" s="853"/>
      <c r="F4" s="852"/>
      <c r="G4" s="882"/>
      <c r="H4" s="853" t="s">
        <v>866</v>
      </c>
      <c r="I4" s="853" t="s">
        <v>505</v>
      </c>
      <c r="J4" s="853"/>
      <c r="K4" s="853"/>
      <c r="L4" s="853"/>
      <c r="M4" s="853"/>
      <c r="N4" s="853"/>
      <c r="O4" s="853" t="s">
        <v>895</v>
      </c>
      <c r="P4" s="481"/>
      <c r="Q4" s="858" t="s">
        <v>505</v>
      </c>
      <c r="R4" s="840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</row>
    <row r="5" spans="1:90" ht="50.25" customHeight="1">
      <c r="A5" s="850"/>
      <c r="B5" s="846"/>
      <c r="C5" s="853"/>
      <c r="D5" s="853"/>
      <c r="E5" s="853"/>
      <c r="F5" s="852"/>
      <c r="G5" s="882"/>
      <c r="H5" s="853"/>
      <c r="I5" s="882" t="s">
        <v>536</v>
      </c>
      <c r="J5" s="882" t="s">
        <v>525</v>
      </c>
      <c r="K5" s="882" t="s">
        <v>526</v>
      </c>
      <c r="L5" s="882" t="s">
        <v>527</v>
      </c>
      <c r="M5" s="882" t="s">
        <v>528</v>
      </c>
      <c r="N5" s="882" t="s">
        <v>350</v>
      </c>
      <c r="O5" s="853"/>
      <c r="P5" s="481"/>
      <c r="Q5" s="856" t="s">
        <v>529</v>
      </c>
      <c r="R5" s="857" t="s">
        <v>530</v>
      </c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</row>
    <row r="6" spans="1:90" ht="62.25" customHeight="1">
      <c r="A6" s="850"/>
      <c r="B6" s="846"/>
      <c r="C6" s="853"/>
      <c r="D6" s="853"/>
      <c r="E6" s="853"/>
      <c r="F6" s="852"/>
      <c r="G6" s="882"/>
      <c r="H6" s="853"/>
      <c r="I6" s="882"/>
      <c r="J6" s="882"/>
      <c r="K6" s="882"/>
      <c r="L6" s="882"/>
      <c r="M6" s="882"/>
      <c r="N6" s="882"/>
      <c r="O6" s="853"/>
      <c r="P6" s="481"/>
      <c r="Q6" s="856"/>
      <c r="R6" s="857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</row>
    <row r="7" spans="1:90" ht="12" customHeight="1">
      <c r="A7" s="98">
        <v>1</v>
      </c>
      <c r="B7" s="381">
        <v>2</v>
      </c>
      <c r="C7" s="257">
        <v>3</v>
      </c>
      <c r="D7" s="257">
        <v>4</v>
      </c>
      <c r="E7" s="257">
        <v>5</v>
      </c>
      <c r="F7" s="257">
        <v>6</v>
      </c>
      <c r="G7" s="257">
        <v>7</v>
      </c>
      <c r="H7" s="257">
        <v>8</v>
      </c>
      <c r="I7" s="257">
        <v>9</v>
      </c>
      <c r="J7" s="257">
        <v>10</v>
      </c>
      <c r="K7" s="257">
        <v>11</v>
      </c>
      <c r="L7" s="257">
        <v>12</v>
      </c>
      <c r="M7" s="257">
        <v>13</v>
      </c>
      <c r="N7" s="257">
        <v>14</v>
      </c>
      <c r="O7" s="257">
        <v>15</v>
      </c>
      <c r="P7" s="257">
        <v>16</v>
      </c>
      <c r="Q7" s="484">
        <v>16</v>
      </c>
      <c r="R7" s="487">
        <v>17</v>
      </c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</row>
    <row r="8" spans="1:90" ht="27" customHeight="1">
      <c r="A8" s="88" t="s">
        <v>924</v>
      </c>
      <c r="B8" s="89"/>
      <c r="C8" s="65" t="s">
        <v>926</v>
      </c>
      <c r="D8" s="119">
        <f>D9+D11</f>
        <v>63500</v>
      </c>
      <c r="E8" s="236">
        <f>E9+E11</f>
        <v>63500</v>
      </c>
      <c r="F8" s="395">
        <f>E8/D8</f>
        <v>1</v>
      </c>
      <c r="G8" s="395">
        <f>E8/$E$701</f>
        <v>0.0010839016355210095</v>
      </c>
      <c r="H8" s="236">
        <f aca="true" t="shared" si="0" ref="H8:R8">H9+H11</f>
        <v>63500</v>
      </c>
      <c r="I8" s="236">
        <f t="shared" si="0"/>
        <v>0</v>
      </c>
      <c r="J8" s="236">
        <f t="shared" si="0"/>
        <v>61000</v>
      </c>
      <c r="K8" s="236">
        <f t="shared" si="0"/>
        <v>2500</v>
      </c>
      <c r="L8" s="236">
        <f t="shared" si="0"/>
        <v>0</v>
      </c>
      <c r="M8" s="236">
        <f t="shared" si="0"/>
        <v>0</v>
      </c>
      <c r="N8" s="236">
        <f t="shared" si="0"/>
        <v>0</v>
      </c>
      <c r="O8" s="236">
        <f t="shared" si="0"/>
        <v>0</v>
      </c>
      <c r="P8" s="236">
        <f t="shared" si="0"/>
        <v>0</v>
      </c>
      <c r="Q8" s="236">
        <f t="shared" si="0"/>
        <v>0</v>
      </c>
      <c r="R8" s="242">
        <f t="shared" si="0"/>
        <v>0</v>
      </c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</row>
    <row r="9" spans="1:90" ht="22.5" customHeight="1">
      <c r="A9" s="85" t="s">
        <v>139</v>
      </c>
      <c r="B9" s="86"/>
      <c r="C9" s="67" t="s">
        <v>684</v>
      </c>
      <c r="D9" s="173">
        <f>D10</f>
        <v>61000</v>
      </c>
      <c r="E9" s="235">
        <f>E10</f>
        <v>61000</v>
      </c>
      <c r="F9" s="396">
        <f>E9/D9</f>
        <v>1</v>
      </c>
      <c r="G9" s="235">
        <f>G10</f>
        <v>0.001041228342783962</v>
      </c>
      <c r="H9" s="235">
        <f>H10</f>
        <v>61000</v>
      </c>
      <c r="I9" s="235">
        <f aca="true" t="shared" si="1" ref="I9:R9">I10</f>
        <v>0</v>
      </c>
      <c r="J9" s="235">
        <f t="shared" si="1"/>
        <v>61000</v>
      </c>
      <c r="K9" s="235">
        <f t="shared" si="1"/>
        <v>0</v>
      </c>
      <c r="L9" s="235">
        <f t="shared" si="1"/>
        <v>0</v>
      </c>
      <c r="M9" s="235">
        <f t="shared" si="1"/>
        <v>0</v>
      </c>
      <c r="N9" s="235">
        <f t="shared" si="1"/>
        <v>0</v>
      </c>
      <c r="O9" s="235">
        <f t="shared" si="1"/>
        <v>0</v>
      </c>
      <c r="P9" s="235">
        <f t="shared" si="1"/>
        <v>0</v>
      </c>
      <c r="Q9" s="235">
        <f t="shared" si="1"/>
        <v>0</v>
      </c>
      <c r="R9" s="239">
        <f t="shared" si="1"/>
        <v>0</v>
      </c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</row>
    <row r="10" spans="1:90" ht="18.75" customHeight="1">
      <c r="A10" s="87"/>
      <c r="B10" s="35" t="s">
        <v>131</v>
      </c>
      <c r="C10" s="30" t="s">
        <v>320</v>
      </c>
      <c r="D10" s="76">
        <v>61000</v>
      </c>
      <c r="E10" s="237">
        <v>61000</v>
      </c>
      <c r="F10" s="341">
        <f>E10/D10</f>
        <v>1</v>
      </c>
      <c r="G10" s="332">
        <f aca="true" t="shared" si="2" ref="G10:G43">E10/$E$701</f>
        <v>0.001041228342783962</v>
      </c>
      <c r="H10" s="237">
        <f>E10</f>
        <v>61000</v>
      </c>
      <c r="I10" s="237"/>
      <c r="J10" s="240">
        <f>H10</f>
        <v>61000</v>
      </c>
      <c r="K10" s="241"/>
      <c r="L10" s="241"/>
      <c r="M10" s="241"/>
      <c r="N10" s="243"/>
      <c r="O10" s="485"/>
      <c r="P10" s="481"/>
      <c r="Q10" s="481"/>
      <c r="R10" s="488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</row>
    <row r="11" spans="1:90" ht="18.75" customHeight="1">
      <c r="A11" s="85" t="s">
        <v>746</v>
      </c>
      <c r="B11" s="86"/>
      <c r="C11" s="67" t="s">
        <v>300</v>
      </c>
      <c r="D11" s="173">
        <f>D12</f>
        <v>2500</v>
      </c>
      <c r="E11" s="235">
        <f>E12</f>
        <v>2500</v>
      </c>
      <c r="F11" s="346">
        <f>E11/D11</f>
        <v>1</v>
      </c>
      <c r="G11" s="396">
        <f t="shared" si="2"/>
        <v>4.267329273704762E-05</v>
      </c>
      <c r="H11" s="235">
        <f aca="true" t="shared" si="3" ref="H11:R11">H12</f>
        <v>2500</v>
      </c>
      <c r="I11" s="235">
        <f t="shared" si="3"/>
        <v>0</v>
      </c>
      <c r="J11" s="235">
        <f t="shared" si="3"/>
        <v>0</v>
      </c>
      <c r="K11" s="235">
        <f t="shared" si="3"/>
        <v>2500</v>
      </c>
      <c r="L11" s="235">
        <f t="shared" si="3"/>
        <v>0</v>
      </c>
      <c r="M11" s="235">
        <f t="shared" si="3"/>
        <v>0</v>
      </c>
      <c r="N11" s="235">
        <f t="shared" si="3"/>
        <v>0</v>
      </c>
      <c r="O11" s="235">
        <f t="shared" si="3"/>
        <v>0</v>
      </c>
      <c r="P11" s="235">
        <f t="shared" si="3"/>
        <v>0</v>
      </c>
      <c r="Q11" s="235">
        <f t="shared" si="3"/>
        <v>0</v>
      </c>
      <c r="R11" s="239">
        <f t="shared" si="3"/>
        <v>0</v>
      </c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</row>
    <row r="12" spans="1:18" s="44" customFormat="1" ht="48" customHeight="1">
      <c r="A12" s="87"/>
      <c r="B12" s="35" t="s">
        <v>689</v>
      </c>
      <c r="C12" s="30" t="s">
        <v>735</v>
      </c>
      <c r="D12" s="76">
        <v>2500</v>
      </c>
      <c r="E12" s="237">
        <v>2500</v>
      </c>
      <c r="F12" s="322">
        <f aca="true" t="shared" si="4" ref="F12:F76">E12/D12</f>
        <v>1</v>
      </c>
      <c r="G12" s="332">
        <f t="shared" si="2"/>
        <v>4.267329273704762E-05</v>
      </c>
      <c r="H12" s="237">
        <f>E12</f>
        <v>2500</v>
      </c>
      <c r="I12" s="237"/>
      <c r="J12" s="240"/>
      <c r="K12" s="240">
        <f>H12</f>
        <v>2500</v>
      </c>
      <c r="L12" s="240"/>
      <c r="M12" s="240"/>
      <c r="N12" s="243"/>
      <c r="O12" s="485"/>
      <c r="P12" s="481"/>
      <c r="Q12" s="481"/>
      <c r="R12" s="488"/>
    </row>
    <row r="13" spans="1:18" s="44" customFormat="1" ht="21" customHeight="1">
      <c r="A13" s="88" t="s">
        <v>140</v>
      </c>
      <c r="B13" s="89"/>
      <c r="C13" s="642" t="s">
        <v>141</v>
      </c>
      <c r="D13" s="119">
        <f>D14+D16</f>
        <v>176548</v>
      </c>
      <c r="E13" s="236">
        <f>E14+E16</f>
        <v>176547.82</v>
      </c>
      <c r="F13" s="397">
        <f t="shared" si="4"/>
        <v>0.9999989804472439</v>
      </c>
      <c r="G13" s="395">
        <f t="shared" si="2"/>
        <v>0.0030135507219790363</v>
      </c>
      <c r="H13" s="236">
        <f aca="true" t="shared" si="5" ref="H13:R13">H14+H16</f>
        <v>176547.82</v>
      </c>
      <c r="I13" s="236">
        <f t="shared" si="5"/>
        <v>0</v>
      </c>
      <c r="J13" s="236">
        <f t="shared" si="5"/>
        <v>20320</v>
      </c>
      <c r="K13" s="236">
        <f t="shared" si="5"/>
        <v>0</v>
      </c>
      <c r="L13" s="236">
        <f t="shared" si="5"/>
        <v>156227.82</v>
      </c>
      <c r="M13" s="236">
        <f t="shared" si="5"/>
        <v>0</v>
      </c>
      <c r="N13" s="236">
        <f t="shared" si="5"/>
        <v>0</v>
      </c>
      <c r="O13" s="236">
        <f t="shared" si="5"/>
        <v>0</v>
      </c>
      <c r="P13" s="236">
        <f t="shared" si="5"/>
        <v>0</v>
      </c>
      <c r="Q13" s="236">
        <f t="shared" si="5"/>
        <v>0</v>
      </c>
      <c r="R13" s="242">
        <f t="shared" si="5"/>
        <v>0</v>
      </c>
    </row>
    <row r="14" spans="1:18" s="44" customFormat="1" ht="21" customHeight="1">
      <c r="A14" s="90" t="s">
        <v>872</v>
      </c>
      <c r="B14" s="398"/>
      <c r="C14" s="70" t="s">
        <v>871</v>
      </c>
      <c r="D14" s="173">
        <f>D15</f>
        <v>156228</v>
      </c>
      <c r="E14" s="235">
        <f>E15</f>
        <v>156227.82</v>
      </c>
      <c r="F14" s="346">
        <f t="shared" si="4"/>
        <v>0.9999988478377756</v>
      </c>
      <c r="G14" s="396">
        <f t="shared" si="2"/>
        <v>0.002666702198612313</v>
      </c>
      <c r="H14" s="235">
        <f aca="true" t="shared" si="6" ref="H14:R14">H15</f>
        <v>156227.82</v>
      </c>
      <c r="I14" s="235">
        <f t="shared" si="6"/>
        <v>0</v>
      </c>
      <c r="J14" s="235">
        <f t="shared" si="6"/>
        <v>0</v>
      </c>
      <c r="K14" s="235">
        <f t="shared" si="6"/>
        <v>0</v>
      </c>
      <c r="L14" s="235">
        <f t="shared" si="6"/>
        <v>156227.82</v>
      </c>
      <c r="M14" s="235">
        <f t="shared" si="6"/>
        <v>0</v>
      </c>
      <c r="N14" s="235">
        <f t="shared" si="6"/>
        <v>0</v>
      </c>
      <c r="O14" s="235">
        <f t="shared" si="6"/>
        <v>0</v>
      </c>
      <c r="P14" s="235">
        <f t="shared" si="6"/>
        <v>0</v>
      </c>
      <c r="Q14" s="235">
        <f t="shared" si="6"/>
        <v>0</v>
      </c>
      <c r="R14" s="239">
        <f t="shared" si="6"/>
        <v>0</v>
      </c>
    </row>
    <row r="15" spans="1:18" s="44" customFormat="1" ht="19.5" customHeight="1">
      <c r="A15" s="92"/>
      <c r="B15" s="94" t="s">
        <v>118</v>
      </c>
      <c r="C15" s="31" t="s">
        <v>293</v>
      </c>
      <c r="D15" s="76">
        <v>156228</v>
      </c>
      <c r="E15" s="237">
        <v>156227.82</v>
      </c>
      <c r="F15" s="322">
        <f t="shared" si="4"/>
        <v>0.9999988478377756</v>
      </c>
      <c r="G15" s="332">
        <f t="shared" si="2"/>
        <v>0.002666702198612313</v>
      </c>
      <c r="H15" s="237">
        <f>E15</f>
        <v>156227.82</v>
      </c>
      <c r="I15" s="237"/>
      <c r="J15" s="240"/>
      <c r="K15" s="241"/>
      <c r="L15" s="241">
        <f>H15</f>
        <v>156227.82</v>
      </c>
      <c r="M15" s="241"/>
      <c r="N15" s="243"/>
      <c r="O15" s="485"/>
      <c r="P15" s="481"/>
      <c r="Q15" s="481"/>
      <c r="R15" s="488"/>
    </row>
    <row r="16" spans="1:18" s="44" customFormat="1" ht="26.25" customHeight="1">
      <c r="A16" s="90" t="s">
        <v>142</v>
      </c>
      <c r="B16" s="91"/>
      <c r="C16" s="67" t="s">
        <v>143</v>
      </c>
      <c r="D16" s="173">
        <f>D18+D17</f>
        <v>20320</v>
      </c>
      <c r="E16" s="235">
        <f>E18+E17</f>
        <v>20320</v>
      </c>
      <c r="F16" s="346">
        <f t="shared" si="4"/>
        <v>1</v>
      </c>
      <c r="G16" s="396">
        <f t="shared" si="2"/>
        <v>0.00034684852336672303</v>
      </c>
      <c r="H16" s="235">
        <f aca="true" t="shared" si="7" ref="H16:R16">H18+H17</f>
        <v>20320</v>
      </c>
      <c r="I16" s="235">
        <f t="shared" si="7"/>
        <v>0</v>
      </c>
      <c r="J16" s="235">
        <f t="shared" si="7"/>
        <v>20320</v>
      </c>
      <c r="K16" s="235">
        <f t="shared" si="7"/>
        <v>0</v>
      </c>
      <c r="L16" s="235">
        <f t="shared" si="7"/>
        <v>0</v>
      </c>
      <c r="M16" s="235">
        <f t="shared" si="7"/>
        <v>0</v>
      </c>
      <c r="N16" s="235">
        <f t="shared" si="7"/>
        <v>0</v>
      </c>
      <c r="O16" s="235">
        <f t="shared" si="7"/>
        <v>0</v>
      </c>
      <c r="P16" s="235">
        <f t="shared" si="7"/>
        <v>0</v>
      </c>
      <c r="Q16" s="235">
        <f t="shared" si="7"/>
        <v>0</v>
      </c>
      <c r="R16" s="239">
        <f t="shared" si="7"/>
        <v>0</v>
      </c>
    </row>
    <row r="17" spans="1:18" s="44" customFormat="1" ht="18.75" customHeight="1">
      <c r="A17" s="93"/>
      <c r="B17" s="35" t="s">
        <v>126</v>
      </c>
      <c r="C17" s="31" t="s">
        <v>340</v>
      </c>
      <c r="D17" s="76">
        <v>500</v>
      </c>
      <c r="E17" s="237">
        <v>500</v>
      </c>
      <c r="F17" s="322">
        <f t="shared" si="4"/>
        <v>1</v>
      </c>
      <c r="G17" s="332">
        <f t="shared" si="2"/>
        <v>8.534658547409523E-06</v>
      </c>
      <c r="H17" s="237">
        <f>E17</f>
        <v>500</v>
      </c>
      <c r="I17" s="237"/>
      <c r="J17" s="240">
        <f>H17</f>
        <v>500</v>
      </c>
      <c r="K17" s="243"/>
      <c r="L17" s="243"/>
      <c r="M17" s="243"/>
      <c r="N17" s="243"/>
      <c r="O17" s="485"/>
      <c r="P17" s="481"/>
      <c r="Q17" s="481"/>
      <c r="R17" s="488"/>
    </row>
    <row r="18" spans="1:18" s="44" customFormat="1" ht="20.25" customHeight="1">
      <c r="A18" s="92"/>
      <c r="B18" s="35" t="s">
        <v>131</v>
      </c>
      <c r="C18" s="31" t="s">
        <v>320</v>
      </c>
      <c r="D18" s="76">
        <v>19820</v>
      </c>
      <c r="E18" s="237">
        <v>19820</v>
      </c>
      <c r="F18" s="322">
        <f t="shared" si="4"/>
        <v>1</v>
      </c>
      <c r="G18" s="332">
        <f t="shared" si="2"/>
        <v>0.0003383138648193135</v>
      </c>
      <c r="H18" s="237">
        <f>E18</f>
        <v>19820</v>
      </c>
      <c r="I18" s="237"/>
      <c r="J18" s="240">
        <f>H18</f>
        <v>19820</v>
      </c>
      <c r="K18" s="241"/>
      <c r="L18" s="241"/>
      <c r="M18" s="241"/>
      <c r="N18" s="243"/>
      <c r="O18" s="485"/>
      <c r="P18" s="481"/>
      <c r="Q18" s="481"/>
      <c r="R18" s="488"/>
    </row>
    <row r="19" spans="1:18" s="44" customFormat="1" ht="26.25" customHeight="1">
      <c r="A19" s="88" t="s">
        <v>144</v>
      </c>
      <c r="B19" s="89"/>
      <c r="C19" s="65" t="s">
        <v>145</v>
      </c>
      <c r="D19" s="119">
        <f aca="true" t="shared" si="8" ref="D19:R19">D20</f>
        <v>16074910</v>
      </c>
      <c r="E19" s="236">
        <f t="shared" si="8"/>
        <v>16074910.51</v>
      </c>
      <c r="F19" s="397">
        <f t="shared" si="4"/>
        <v>1.0000000317264606</v>
      </c>
      <c r="G19" s="395">
        <f t="shared" si="2"/>
        <v>0.27438774476602934</v>
      </c>
      <c r="H19" s="236">
        <f t="shared" si="8"/>
        <v>1946033.56</v>
      </c>
      <c r="I19" s="236">
        <f t="shared" si="8"/>
        <v>712434.74</v>
      </c>
      <c r="J19" s="236">
        <f t="shared" si="8"/>
        <v>1228099.74</v>
      </c>
      <c r="K19" s="236">
        <f t="shared" si="8"/>
        <v>0</v>
      </c>
      <c r="L19" s="236">
        <f t="shared" si="8"/>
        <v>5499.08</v>
      </c>
      <c r="M19" s="236">
        <f t="shared" si="8"/>
        <v>0</v>
      </c>
      <c r="N19" s="236">
        <f t="shared" si="8"/>
        <v>0</v>
      </c>
      <c r="O19" s="236">
        <f t="shared" si="8"/>
        <v>14128876.95</v>
      </c>
      <c r="P19" s="236">
        <f t="shared" si="8"/>
        <v>0</v>
      </c>
      <c r="Q19" s="236">
        <f t="shared" si="8"/>
        <v>6753437.44</v>
      </c>
      <c r="R19" s="242">
        <f t="shared" si="8"/>
        <v>7375439.51</v>
      </c>
    </row>
    <row r="20" spans="1:18" s="44" customFormat="1" ht="16.5" customHeight="1">
      <c r="A20" s="90" t="s">
        <v>146</v>
      </c>
      <c r="B20" s="91"/>
      <c r="C20" s="70" t="s">
        <v>147</v>
      </c>
      <c r="D20" s="173">
        <f>SUM(D21:D48)</f>
        <v>16074910</v>
      </c>
      <c r="E20" s="235">
        <f>SUM(E21:E48)</f>
        <v>16074910.51</v>
      </c>
      <c r="F20" s="346">
        <f t="shared" si="4"/>
        <v>1.0000000317264606</v>
      </c>
      <c r="G20" s="396">
        <f t="shared" si="2"/>
        <v>0.27438774476602934</v>
      </c>
      <c r="H20" s="235">
        <f>SUM(H21:H48)</f>
        <v>1946033.56</v>
      </c>
      <c r="I20" s="235">
        <f aca="true" t="shared" si="9" ref="I20:R20">SUM(I21:I48)</f>
        <v>712434.74</v>
      </c>
      <c r="J20" s="235">
        <f t="shared" si="9"/>
        <v>1228099.74</v>
      </c>
      <c r="K20" s="235">
        <f t="shared" si="9"/>
        <v>0</v>
      </c>
      <c r="L20" s="235">
        <f t="shared" si="9"/>
        <v>5499.08</v>
      </c>
      <c r="M20" s="235">
        <f t="shared" si="9"/>
        <v>0</v>
      </c>
      <c r="N20" s="235">
        <f t="shared" si="9"/>
        <v>0</v>
      </c>
      <c r="O20" s="235">
        <f t="shared" si="9"/>
        <v>14128876.95</v>
      </c>
      <c r="P20" s="235">
        <f t="shared" si="9"/>
        <v>0</v>
      </c>
      <c r="Q20" s="235">
        <f t="shared" si="9"/>
        <v>6753437.44</v>
      </c>
      <c r="R20" s="239">
        <f t="shared" si="9"/>
        <v>7375439.51</v>
      </c>
    </row>
    <row r="21" spans="1:18" s="69" customFormat="1" ht="15.75" customHeight="1">
      <c r="A21" s="87"/>
      <c r="B21" s="35" t="s">
        <v>927</v>
      </c>
      <c r="C21" s="66" t="s">
        <v>946</v>
      </c>
      <c r="D21" s="175">
        <v>5499</v>
      </c>
      <c r="E21" s="244">
        <v>5499.08</v>
      </c>
      <c r="F21" s="322">
        <f t="shared" si="4"/>
        <v>1.0000145480996545</v>
      </c>
      <c r="G21" s="332">
        <f t="shared" si="2"/>
        <v>9.386554024977753E-05</v>
      </c>
      <c r="H21" s="243">
        <f>E21</f>
        <v>5499.08</v>
      </c>
      <c r="I21" s="244"/>
      <c r="J21" s="240"/>
      <c r="K21" s="241"/>
      <c r="L21" s="241">
        <f>H21</f>
        <v>5499.08</v>
      </c>
      <c r="M21" s="241"/>
      <c r="N21" s="243"/>
      <c r="O21" s="485"/>
      <c r="P21" s="482"/>
      <c r="Q21" s="482"/>
      <c r="R21" s="489"/>
    </row>
    <row r="22" spans="1:18" s="44" customFormat="1" ht="15" customHeight="1">
      <c r="A22" s="87"/>
      <c r="B22" s="35" t="s">
        <v>119</v>
      </c>
      <c r="C22" s="30" t="s">
        <v>943</v>
      </c>
      <c r="D22" s="76">
        <v>563230</v>
      </c>
      <c r="E22" s="237">
        <v>563230.3</v>
      </c>
      <c r="F22" s="322">
        <f t="shared" si="4"/>
        <v>1.0000005326420824</v>
      </c>
      <c r="G22" s="332">
        <f t="shared" si="2"/>
        <v>0.00961395658811006</v>
      </c>
      <c r="H22" s="243">
        <f aca="true" t="shared" si="10" ref="H22:H85">E22</f>
        <v>563230.3</v>
      </c>
      <c r="I22" s="237">
        <f>H22</f>
        <v>563230.3</v>
      </c>
      <c r="J22" s="240"/>
      <c r="K22" s="241"/>
      <c r="L22" s="241"/>
      <c r="M22" s="241"/>
      <c r="N22" s="243"/>
      <c r="O22" s="485"/>
      <c r="P22" s="481"/>
      <c r="Q22" s="481"/>
      <c r="R22" s="488"/>
    </row>
    <row r="23" spans="1:18" s="44" customFormat="1" ht="15.75" customHeight="1">
      <c r="A23" s="87"/>
      <c r="B23" s="35" t="s">
        <v>122</v>
      </c>
      <c r="C23" s="30" t="s">
        <v>123</v>
      </c>
      <c r="D23" s="76">
        <v>40099</v>
      </c>
      <c r="E23" s="237">
        <v>40098.7</v>
      </c>
      <c r="F23" s="322">
        <f t="shared" si="4"/>
        <v>0.9999925185166711</v>
      </c>
      <c r="G23" s="332">
        <f t="shared" si="2"/>
        <v>0.0006844574253900205</v>
      </c>
      <c r="H23" s="243">
        <f t="shared" si="10"/>
        <v>40098.7</v>
      </c>
      <c r="I23" s="237">
        <f>H23</f>
        <v>40098.7</v>
      </c>
      <c r="J23" s="240"/>
      <c r="K23" s="241"/>
      <c r="L23" s="241"/>
      <c r="M23" s="241"/>
      <c r="N23" s="243"/>
      <c r="O23" s="485"/>
      <c r="P23" s="481"/>
      <c r="Q23" s="481"/>
      <c r="R23" s="488"/>
    </row>
    <row r="24" spans="1:18" s="44" customFormat="1" ht="15" customHeight="1">
      <c r="A24" s="87"/>
      <c r="B24" s="95" t="s">
        <v>148</v>
      </c>
      <c r="C24" s="30" t="s">
        <v>149</v>
      </c>
      <c r="D24" s="76">
        <v>91225</v>
      </c>
      <c r="E24" s="237">
        <v>91225.1</v>
      </c>
      <c r="F24" s="322">
        <f t="shared" si="4"/>
        <v>1.0000010961907373</v>
      </c>
      <c r="G24" s="332">
        <f t="shared" si="2"/>
        <v>0.0015571501589065771</v>
      </c>
      <c r="H24" s="243">
        <f t="shared" si="10"/>
        <v>91225.1</v>
      </c>
      <c r="I24" s="237">
        <f>H24</f>
        <v>91225.1</v>
      </c>
      <c r="J24" s="240"/>
      <c r="K24" s="241"/>
      <c r="L24" s="241"/>
      <c r="M24" s="241"/>
      <c r="N24" s="243"/>
      <c r="O24" s="485"/>
      <c r="P24" s="481"/>
      <c r="Q24" s="481"/>
      <c r="R24" s="488"/>
    </row>
    <row r="25" spans="1:18" s="44" customFormat="1" ht="14.25" customHeight="1">
      <c r="A25" s="87"/>
      <c r="B25" s="95" t="s">
        <v>124</v>
      </c>
      <c r="C25" s="30" t="s">
        <v>125</v>
      </c>
      <c r="D25" s="76">
        <v>15201</v>
      </c>
      <c r="E25" s="237">
        <v>15200.64</v>
      </c>
      <c r="F25" s="322">
        <f t="shared" si="4"/>
        <v>0.9999763173475429</v>
      </c>
      <c r="G25" s="332">
        <f t="shared" si="2"/>
        <v>0.00025946454420419017</v>
      </c>
      <c r="H25" s="243">
        <f t="shared" si="10"/>
        <v>15200.64</v>
      </c>
      <c r="I25" s="237">
        <f>H25</f>
        <v>15200.64</v>
      </c>
      <c r="J25" s="240"/>
      <c r="K25" s="241"/>
      <c r="L25" s="241"/>
      <c r="M25" s="241"/>
      <c r="N25" s="243"/>
      <c r="O25" s="485"/>
      <c r="P25" s="481"/>
      <c r="Q25" s="481"/>
      <c r="R25" s="488"/>
    </row>
    <row r="26" spans="1:18" s="44" customFormat="1" ht="14.25" customHeight="1">
      <c r="A26" s="87"/>
      <c r="B26" s="95" t="s">
        <v>855</v>
      </c>
      <c r="C26" s="30" t="s">
        <v>856</v>
      </c>
      <c r="D26" s="76">
        <v>2680</v>
      </c>
      <c r="E26" s="237">
        <v>2680</v>
      </c>
      <c r="F26" s="322">
        <f t="shared" si="4"/>
        <v>1</v>
      </c>
      <c r="G26" s="332">
        <f t="shared" si="2"/>
        <v>4.5745769814115045E-05</v>
      </c>
      <c r="H26" s="243">
        <f t="shared" si="10"/>
        <v>2680</v>
      </c>
      <c r="I26" s="237">
        <f>H26</f>
        <v>2680</v>
      </c>
      <c r="J26" s="240"/>
      <c r="K26" s="241"/>
      <c r="L26" s="241"/>
      <c r="M26" s="241"/>
      <c r="N26" s="243"/>
      <c r="O26" s="485"/>
      <c r="P26" s="481"/>
      <c r="Q26" s="481"/>
      <c r="R26" s="488"/>
    </row>
    <row r="27" spans="1:18" s="44" customFormat="1" ht="12.75" customHeight="1">
      <c r="A27" s="87"/>
      <c r="B27" s="35" t="s">
        <v>126</v>
      </c>
      <c r="C27" s="30" t="s">
        <v>340</v>
      </c>
      <c r="D27" s="76">
        <v>493666</v>
      </c>
      <c r="E27" s="237">
        <v>493666.28</v>
      </c>
      <c r="F27" s="322">
        <f t="shared" si="4"/>
        <v>1.0000005671851009</v>
      </c>
      <c r="G27" s="332">
        <f t="shared" si="2"/>
        <v>0.008426546272339727</v>
      </c>
      <c r="H27" s="243">
        <f t="shared" si="10"/>
        <v>493666.28</v>
      </c>
      <c r="I27" s="237"/>
      <c r="J27" s="240">
        <f>H27</f>
        <v>493666.28</v>
      </c>
      <c r="K27" s="241"/>
      <c r="L27" s="241"/>
      <c r="M27" s="241"/>
      <c r="N27" s="243"/>
      <c r="O27" s="485"/>
      <c r="P27" s="481"/>
      <c r="Q27" s="481"/>
      <c r="R27" s="488"/>
    </row>
    <row r="28" spans="1:18" s="44" customFormat="1" ht="13.5" customHeight="1">
      <c r="A28" s="87"/>
      <c r="B28" s="35" t="s">
        <v>128</v>
      </c>
      <c r="C28" s="30" t="s">
        <v>318</v>
      </c>
      <c r="D28" s="76">
        <v>56162</v>
      </c>
      <c r="E28" s="237">
        <v>56161.59</v>
      </c>
      <c r="F28" s="322">
        <f t="shared" si="4"/>
        <v>0.9999926996901819</v>
      </c>
      <c r="G28" s="332">
        <f t="shared" si="2"/>
        <v>0.0009586399882592183</v>
      </c>
      <c r="H28" s="243">
        <f t="shared" si="10"/>
        <v>56161.59</v>
      </c>
      <c r="I28" s="237"/>
      <c r="J28" s="240">
        <f aca="true" t="shared" si="11" ref="J28:J43">H28</f>
        <v>56161.59</v>
      </c>
      <c r="K28" s="241"/>
      <c r="L28" s="241"/>
      <c r="M28" s="241"/>
      <c r="N28" s="243"/>
      <c r="O28" s="485"/>
      <c r="P28" s="481"/>
      <c r="Q28" s="481"/>
      <c r="R28" s="488"/>
    </row>
    <row r="29" spans="1:18" s="44" customFormat="1" ht="13.5" customHeight="1">
      <c r="A29" s="87"/>
      <c r="B29" s="35" t="s">
        <v>129</v>
      </c>
      <c r="C29" s="30" t="s">
        <v>319</v>
      </c>
      <c r="D29" s="76">
        <v>121323</v>
      </c>
      <c r="E29" s="237">
        <v>121323.39</v>
      </c>
      <c r="F29" s="322">
        <f t="shared" si="4"/>
        <v>1.0000032145594817</v>
      </c>
      <c r="G29" s="332">
        <f t="shared" si="2"/>
        <v>0.0020709074149283984</v>
      </c>
      <c r="H29" s="243">
        <f t="shared" si="10"/>
        <v>121323.39</v>
      </c>
      <c r="I29" s="237"/>
      <c r="J29" s="240">
        <f t="shared" si="11"/>
        <v>121323.39</v>
      </c>
      <c r="K29" s="241"/>
      <c r="L29" s="241"/>
      <c r="M29" s="241"/>
      <c r="N29" s="243"/>
      <c r="O29" s="485"/>
      <c r="P29" s="481"/>
      <c r="Q29" s="481"/>
      <c r="R29" s="488"/>
    </row>
    <row r="30" spans="1:18" s="44" customFormat="1" ht="13.5" customHeight="1">
      <c r="A30" s="87"/>
      <c r="B30" s="35" t="s">
        <v>306</v>
      </c>
      <c r="C30" s="30" t="s">
        <v>307</v>
      </c>
      <c r="D30" s="76">
        <v>840</v>
      </c>
      <c r="E30" s="237">
        <v>840</v>
      </c>
      <c r="F30" s="322">
        <f t="shared" si="4"/>
        <v>1</v>
      </c>
      <c r="G30" s="332">
        <f t="shared" si="2"/>
        <v>1.4338226359648E-05</v>
      </c>
      <c r="H30" s="243">
        <f t="shared" si="10"/>
        <v>840</v>
      </c>
      <c r="I30" s="237"/>
      <c r="J30" s="240">
        <f t="shared" si="11"/>
        <v>840</v>
      </c>
      <c r="K30" s="241"/>
      <c r="L30" s="241"/>
      <c r="M30" s="241"/>
      <c r="N30" s="243"/>
      <c r="O30" s="485"/>
      <c r="P30" s="481"/>
      <c r="Q30" s="481"/>
      <c r="R30" s="488"/>
    </row>
    <row r="31" spans="1:18" s="44" customFormat="1" ht="14.25" customHeight="1">
      <c r="A31" s="87"/>
      <c r="B31" s="35" t="s">
        <v>131</v>
      </c>
      <c r="C31" s="30" t="s">
        <v>320</v>
      </c>
      <c r="D31" s="76">
        <v>489169</v>
      </c>
      <c r="E31" s="237">
        <v>489169.25</v>
      </c>
      <c r="F31" s="322">
        <f t="shared" si="4"/>
        <v>1.0000005110708161</v>
      </c>
      <c r="G31" s="332">
        <f t="shared" si="2"/>
        <v>0.008349785041284813</v>
      </c>
      <c r="H31" s="243">
        <f t="shared" si="10"/>
        <v>489169.25</v>
      </c>
      <c r="I31" s="237"/>
      <c r="J31" s="240">
        <f t="shared" si="11"/>
        <v>489169.25</v>
      </c>
      <c r="K31" s="241"/>
      <c r="L31" s="241"/>
      <c r="M31" s="241"/>
      <c r="N31" s="243"/>
      <c r="O31" s="485"/>
      <c r="P31" s="481"/>
      <c r="Q31" s="481"/>
      <c r="R31" s="488"/>
    </row>
    <row r="32" spans="1:18" s="44" customFormat="1" ht="14.25" customHeight="1">
      <c r="A32" s="87"/>
      <c r="B32" s="35" t="s">
        <v>857</v>
      </c>
      <c r="C32" s="30" t="s">
        <v>858</v>
      </c>
      <c r="D32" s="76">
        <v>2119</v>
      </c>
      <c r="E32" s="237">
        <v>2119.14</v>
      </c>
      <c r="F32" s="322">
        <f t="shared" si="4"/>
        <v>1.0000660689004246</v>
      </c>
      <c r="G32" s="332">
        <f t="shared" si="2"/>
        <v>3.617227262831483E-05</v>
      </c>
      <c r="H32" s="243">
        <f t="shared" si="10"/>
        <v>2119.14</v>
      </c>
      <c r="I32" s="237"/>
      <c r="J32" s="240">
        <f t="shared" si="11"/>
        <v>2119.14</v>
      </c>
      <c r="K32" s="241"/>
      <c r="L32" s="241"/>
      <c r="M32" s="241"/>
      <c r="N32" s="243"/>
      <c r="O32" s="485"/>
      <c r="P32" s="481"/>
      <c r="Q32" s="481"/>
      <c r="R32" s="488"/>
    </row>
    <row r="33" spans="1:18" s="44" customFormat="1" ht="14.25" customHeight="1">
      <c r="A33" s="87"/>
      <c r="B33" s="35" t="s">
        <v>451</v>
      </c>
      <c r="C33" s="30" t="s">
        <v>947</v>
      </c>
      <c r="D33" s="76">
        <v>6574</v>
      </c>
      <c r="E33" s="237">
        <v>6573.9</v>
      </c>
      <c r="F33" s="322">
        <f t="shared" si="4"/>
        <v>0.9999847885609978</v>
      </c>
      <c r="G33" s="332">
        <f t="shared" si="2"/>
        <v>0.00011221198364963093</v>
      </c>
      <c r="H33" s="243">
        <f t="shared" si="10"/>
        <v>6573.9</v>
      </c>
      <c r="I33" s="237"/>
      <c r="J33" s="240">
        <f t="shared" si="11"/>
        <v>6573.9</v>
      </c>
      <c r="K33" s="241"/>
      <c r="L33" s="241"/>
      <c r="M33" s="241"/>
      <c r="N33" s="243"/>
      <c r="O33" s="485"/>
      <c r="P33" s="481"/>
      <c r="Q33" s="481"/>
      <c r="R33" s="488"/>
    </row>
    <row r="34" spans="1:18" s="44" customFormat="1" ht="14.25" customHeight="1">
      <c r="A34" s="87"/>
      <c r="B34" s="35" t="s">
        <v>444</v>
      </c>
      <c r="C34" s="30" t="s">
        <v>948</v>
      </c>
      <c r="D34" s="76">
        <v>3459</v>
      </c>
      <c r="E34" s="237">
        <v>3459.11</v>
      </c>
      <c r="F34" s="322">
        <f t="shared" si="4"/>
        <v>1.0000318010985834</v>
      </c>
      <c r="G34" s="332">
        <f t="shared" si="2"/>
        <v>5.9044645455859516E-05</v>
      </c>
      <c r="H34" s="243">
        <f t="shared" si="10"/>
        <v>3459.11</v>
      </c>
      <c r="I34" s="237"/>
      <c r="J34" s="240">
        <f t="shared" si="11"/>
        <v>3459.11</v>
      </c>
      <c r="K34" s="241"/>
      <c r="L34" s="241"/>
      <c r="M34" s="241"/>
      <c r="N34" s="243"/>
      <c r="O34" s="485"/>
      <c r="P34" s="481"/>
      <c r="Q34" s="481"/>
      <c r="R34" s="488"/>
    </row>
    <row r="35" spans="1:18" s="44" customFormat="1" ht="14.25" customHeight="1">
      <c r="A35" s="87"/>
      <c r="B35" s="35" t="s">
        <v>133</v>
      </c>
      <c r="C35" s="30" t="s">
        <v>134</v>
      </c>
      <c r="D35" s="76">
        <v>856</v>
      </c>
      <c r="E35" s="237">
        <v>856.3</v>
      </c>
      <c r="F35" s="322">
        <f t="shared" si="4"/>
        <v>1.0003504672897197</v>
      </c>
      <c r="G35" s="332">
        <f t="shared" si="2"/>
        <v>1.461645622829355E-05</v>
      </c>
      <c r="H35" s="243">
        <f t="shared" si="10"/>
        <v>856.3</v>
      </c>
      <c r="I35" s="237"/>
      <c r="J35" s="240">
        <f t="shared" si="11"/>
        <v>856.3</v>
      </c>
      <c r="K35" s="241"/>
      <c r="L35" s="241"/>
      <c r="M35" s="241"/>
      <c r="N35" s="243"/>
      <c r="O35" s="485"/>
      <c r="P35" s="481"/>
      <c r="Q35" s="481"/>
      <c r="R35" s="488"/>
    </row>
    <row r="36" spans="1:18" s="44" customFormat="1" ht="14.25" customHeight="1">
      <c r="A36" s="87"/>
      <c r="B36" s="35" t="s">
        <v>906</v>
      </c>
      <c r="C36" s="30" t="s">
        <v>907</v>
      </c>
      <c r="D36" s="76">
        <v>162</v>
      </c>
      <c r="E36" s="237">
        <v>161.85</v>
      </c>
      <c r="F36" s="322">
        <f t="shared" si="4"/>
        <v>0.999074074074074</v>
      </c>
      <c r="G36" s="332">
        <f t="shared" si="2"/>
        <v>2.7626689717964626E-06</v>
      </c>
      <c r="H36" s="243">
        <f t="shared" si="10"/>
        <v>161.85</v>
      </c>
      <c r="I36" s="237"/>
      <c r="J36" s="240">
        <f t="shared" si="11"/>
        <v>161.85</v>
      </c>
      <c r="K36" s="241"/>
      <c r="L36" s="241"/>
      <c r="M36" s="241"/>
      <c r="N36" s="243"/>
      <c r="O36" s="485"/>
      <c r="P36" s="481"/>
      <c r="Q36" s="481"/>
      <c r="R36" s="488"/>
    </row>
    <row r="37" spans="1:18" s="44" customFormat="1" ht="13.5" customHeight="1">
      <c r="A37" s="87"/>
      <c r="B37" s="35" t="s">
        <v>137</v>
      </c>
      <c r="C37" s="30" t="s">
        <v>138</v>
      </c>
      <c r="D37" s="76">
        <v>21523</v>
      </c>
      <c r="E37" s="237">
        <v>21522.63</v>
      </c>
      <c r="F37" s="322">
        <f t="shared" si="4"/>
        <v>0.9999828090879525</v>
      </c>
      <c r="G37" s="332">
        <f t="shared" si="2"/>
        <v>0.0003673765961844653</v>
      </c>
      <c r="H37" s="243">
        <f t="shared" si="10"/>
        <v>21522.63</v>
      </c>
      <c r="I37" s="237"/>
      <c r="J37" s="240">
        <f t="shared" si="11"/>
        <v>21522.63</v>
      </c>
      <c r="K37" s="241"/>
      <c r="L37" s="241"/>
      <c r="M37" s="241"/>
      <c r="N37" s="243"/>
      <c r="O37" s="485"/>
      <c r="P37" s="481"/>
      <c r="Q37" s="481"/>
      <c r="R37" s="488"/>
    </row>
    <row r="38" spans="1:18" s="44" customFormat="1" ht="16.5" customHeight="1">
      <c r="A38" s="87"/>
      <c r="B38" s="35" t="s">
        <v>187</v>
      </c>
      <c r="C38" s="30" t="s">
        <v>188</v>
      </c>
      <c r="D38" s="76">
        <v>16589</v>
      </c>
      <c r="E38" s="237">
        <v>16589</v>
      </c>
      <c r="F38" s="322">
        <f t="shared" si="4"/>
        <v>1</v>
      </c>
      <c r="G38" s="332">
        <f t="shared" si="2"/>
        <v>0.00028316290128595315</v>
      </c>
      <c r="H38" s="243">
        <f t="shared" si="10"/>
        <v>16589</v>
      </c>
      <c r="I38" s="237"/>
      <c r="J38" s="240">
        <f t="shared" si="11"/>
        <v>16589</v>
      </c>
      <c r="K38" s="241"/>
      <c r="L38" s="241"/>
      <c r="M38" s="241"/>
      <c r="N38" s="243"/>
      <c r="O38" s="485"/>
      <c r="P38" s="481"/>
      <c r="Q38" s="481"/>
      <c r="R38" s="488"/>
    </row>
    <row r="39" spans="1:18" s="44" customFormat="1" ht="16.5" customHeight="1">
      <c r="A39" s="87"/>
      <c r="B39" s="35" t="s">
        <v>454</v>
      </c>
      <c r="C39" s="30" t="s">
        <v>949</v>
      </c>
      <c r="D39" s="76">
        <v>781</v>
      </c>
      <c r="E39" s="237">
        <v>781.29</v>
      </c>
      <c r="F39" s="322">
        <f t="shared" si="4"/>
        <v>1.000371318822023</v>
      </c>
      <c r="G39" s="332">
        <f t="shared" si="2"/>
        <v>1.3336086753011173E-05</v>
      </c>
      <c r="H39" s="243">
        <f t="shared" si="10"/>
        <v>781.29</v>
      </c>
      <c r="I39" s="237"/>
      <c r="J39" s="240">
        <f t="shared" si="11"/>
        <v>781.29</v>
      </c>
      <c r="K39" s="241"/>
      <c r="L39" s="241"/>
      <c r="M39" s="241"/>
      <c r="N39" s="243"/>
      <c r="O39" s="485"/>
      <c r="P39" s="481"/>
      <c r="Q39" s="481"/>
      <c r="R39" s="488"/>
    </row>
    <row r="40" spans="1:18" s="44" customFormat="1" ht="16.5" customHeight="1">
      <c r="A40" s="87"/>
      <c r="B40" s="35" t="s">
        <v>537</v>
      </c>
      <c r="C40" s="30" t="s">
        <v>538</v>
      </c>
      <c r="D40" s="76">
        <v>15</v>
      </c>
      <c r="E40" s="237">
        <v>15</v>
      </c>
      <c r="F40" s="322">
        <f t="shared" si="4"/>
        <v>1</v>
      </c>
      <c r="G40" s="332">
        <f t="shared" si="2"/>
        <v>2.560397564222857E-07</v>
      </c>
      <c r="H40" s="243">
        <f t="shared" si="10"/>
        <v>15</v>
      </c>
      <c r="I40" s="237"/>
      <c r="J40" s="240">
        <f t="shared" si="11"/>
        <v>15</v>
      </c>
      <c r="K40" s="241"/>
      <c r="L40" s="241"/>
      <c r="M40" s="241"/>
      <c r="N40" s="243"/>
      <c r="O40" s="485"/>
      <c r="P40" s="481"/>
      <c r="Q40" s="481"/>
      <c r="R40" s="488"/>
    </row>
    <row r="41" spans="1:18" s="44" customFormat="1" ht="15" customHeight="1">
      <c r="A41" s="87"/>
      <c r="B41" s="35" t="s">
        <v>445</v>
      </c>
      <c r="C41" s="30" t="s">
        <v>950</v>
      </c>
      <c r="D41" s="76">
        <v>4060</v>
      </c>
      <c r="E41" s="237">
        <v>4059.99</v>
      </c>
      <c r="F41" s="322">
        <f t="shared" si="4"/>
        <v>0.9999975369458127</v>
      </c>
      <c r="G41" s="332">
        <f t="shared" si="2"/>
        <v>6.930125671179438E-05</v>
      </c>
      <c r="H41" s="243">
        <f t="shared" si="10"/>
        <v>4059.99</v>
      </c>
      <c r="I41" s="237"/>
      <c r="J41" s="240">
        <f t="shared" si="11"/>
        <v>4059.99</v>
      </c>
      <c r="K41" s="241"/>
      <c r="L41" s="241"/>
      <c r="M41" s="241"/>
      <c r="N41" s="243"/>
      <c r="O41" s="485"/>
      <c r="P41" s="481"/>
      <c r="Q41" s="481"/>
      <c r="R41" s="488"/>
    </row>
    <row r="42" spans="1:18" s="44" customFormat="1" ht="14.25" customHeight="1">
      <c r="A42" s="87"/>
      <c r="B42" s="35" t="s">
        <v>446</v>
      </c>
      <c r="C42" s="30" t="s">
        <v>951</v>
      </c>
      <c r="D42" s="76">
        <v>900</v>
      </c>
      <c r="E42" s="237">
        <v>900</v>
      </c>
      <c r="F42" s="322">
        <f t="shared" si="4"/>
        <v>1</v>
      </c>
      <c r="G42" s="332">
        <f t="shared" si="2"/>
        <v>1.536238538533714E-05</v>
      </c>
      <c r="H42" s="243">
        <f t="shared" si="10"/>
        <v>900</v>
      </c>
      <c r="I42" s="237"/>
      <c r="J42" s="240">
        <f t="shared" si="11"/>
        <v>900</v>
      </c>
      <c r="K42" s="241"/>
      <c r="L42" s="241"/>
      <c r="M42" s="241"/>
      <c r="N42" s="243"/>
      <c r="O42" s="485"/>
      <c r="P42" s="481"/>
      <c r="Q42" s="481"/>
      <c r="R42" s="488"/>
    </row>
    <row r="43" spans="1:18" s="44" customFormat="1" ht="14.25" customHeight="1">
      <c r="A43" s="87"/>
      <c r="B43" s="35" t="s">
        <v>447</v>
      </c>
      <c r="C43" s="30" t="s">
        <v>952</v>
      </c>
      <c r="D43" s="76">
        <v>9901</v>
      </c>
      <c r="E43" s="237">
        <v>9901.02</v>
      </c>
      <c r="F43" s="322">
        <f t="shared" si="4"/>
        <v>1.00000201999798</v>
      </c>
      <c r="G43" s="332">
        <f t="shared" si="2"/>
        <v>0.00016900364994214528</v>
      </c>
      <c r="H43" s="243">
        <f t="shared" si="10"/>
        <v>9901.02</v>
      </c>
      <c r="I43" s="237"/>
      <c r="J43" s="240">
        <f t="shared" si="11"/>
        <v>9901.02</v>
      </c>
      <c r="K43" s="241"/>
      <c r="L43" s="241"/>
      <c r="M43" s="241"/>
      <c r="N43" s="243"/>
      <c r="O43" s="485"/>
      <c r="P43" s="481"/>
      <c r="Q43" s="481"/>
      <c r="R43" s="488"/>
    </row>
    <row r="44" spans="1:18" s="44" customFormat="1" ht="22.5" customHeight="1">
      <c r="A44" s="87"/>
      <c r="B44" s="35" t="s">
        <v>189</v>
      </c>
      <c r="C44" s="30" t="s">
        <v>495</v>
      </c>
      <c r="D44" s="76">
        <v>5842245</v>
      </c>
      <c r="E44" s="237">
        <v>5842244.44</v>
      </c>
      <c r="F44" s="322">
        <f t="shared" si="4"/>
        <v>0.9999999041464369</v>
      </c>
      <c r="G44" s="332">
        <f aca="true" t="shared" si="12" ref="G44:G61">E44/$E$701</f>
        <v>0.09972312289180353</v>
      </c>
      <c r="H44" s="243"/>
      <c r="I44" s="237"/>
      <c r="J44" s="240"/>
      <c r="K44" s="241"/>
      <c r="L44" s="241"/>
      <c r="M44" s="241"/>
      <c r="N44" s="243"/>
      <c r="O44" s="241">
        <f>E44</f>
        <v>5842244.44</v>
      </c>
      <c r="P44" s="481"/>
      <c r="Q44" s="247">
        <f>O44</f>
        <v>5842244.44</v>
      </c>
      <c r="R44" s="495"/>
    </row>
    <row r="45" spans="1:18" s="44" customFormat="1" ht="21.75" customHeight="1">
      <c r="A45" s="87"/>
      <c r="B45" s="35" t="s">
        <v>539</v>
      </c>
      <c r="C45" s="30" t="s">
        <v>495</v>
      </c>
      <c r="D45" s="76">
        <v>4396289</v>
      </c>
      <c r="E45" s="237">
        <v>4396289.26</v>
      </c>
      <c r="F45" s="322">
        <f t="shared" si="4"/>
        <v>1.000000059140789</v>
      </c>
      <c r="G45" s="332">
        <f t="shared" si="12"/>
        <v>0.07504165541948737</v>
      </c>
      <c r="H45" s="243"/>
      <c r="I45" s="237"/>
      <c r="J45" s="240"/>
      <c r="K45" s="241"/>
      <c r="L45" s="241"/>
      <c r="M45" s="241"/>
      <c r="N45" s="243"/>
      <c r="O45" s="241">
        <f>E45</f>
        <v>4396289.26</v>
      </c>
      <c r="P45" s="481"/>
      <c r="Q45" s="355"/>
      <c r="R45" s="496">
        <f>O45</f>
        <v>4396289.26</v>
      </c>
    </row>
    <row r="46" spans="1:18" s="44" customFormat="1" ht="24.75" customHeight="1">
      <c r="A46" s="87"/>
      <c r="B46" s="35" t="s">
        <v>612</v>
      </c>
      <c r="C46" s="30" t="s">
        <v>495</v>
      </c>
      <c r="D46" s="76">
        <v>2979150</v>
      </c>
      <c r="E46" s="237">
        <v>2979150.25</v>
      </c>
      <c r="F46" s="322">
        <f t="shared" si="4"/>
        <v>1.0000000839165535</v>
      </c>
      <c r="G46" s="332">
        <f t="shared" si="12"/>
        <v>0.050852060290359435</v>
      </c>
      <c r="H46" s="243"/>
      <c r="I46" s="237"/>
      <c r="J46" s="240"/>
      <c r="K46" s="241"/>
      <c r="L46" s="241"/>
      <c r="M46" s="241"/>
      <c r="N46" s="243"/>
      <c r="O46" s="241">
        <f>E46</f>
        <v>2979150.25</v>
      </c>
      <c r="P46" s="481"/>
      <c r="Q46" s="355"/>
      <c r="R46" s="496">
        <f>O46</f>
        <v>2979150.25</v>
      </c>
    </row>
    <row r="47" spans="1:18" s="44" customFormat="1" ht="23.25" customHeight="1">
      <c r="A47" s="87"/>
      <c r="B47" s="35" t="s">
        <v>117</v>
      </c>
      <c r="C47" s="30" t="s">
        <v>690</v>
      </c>
      <c r="D47" s="76">
        <v>292068</v>
      </c>
      <c r="E47" s="237">
        <v>292068</v>
      </c>
      <c r="F47" s="322">
        <f t="shared" si="4"/>
        <v>1</v>
      </c>
      <c r="G47" s="332">
        <f t="shared" si="12"/>
        <v>0.004985401305249609</v>
      </c>
      <c r="H47" s="243"/>
      <c r="I47" s="237"/>
      <c r="J47" s="240"/>
      <c r="K47" s="241"/>
      <c r="L47" s="241"/>
      <c r="M47" s="241"/>
      <c r="N47" s="243"/>
      <c r="O47" s="241">
        <f>E47</f>
        <v>292068</v>
      </c>
      <c r="P47" s="481"/>
      <c r="Q47" s="247">
        <f>O47</f>
        <v>292068</v>
      </c>
      <c r="R47" s="496"/>
    </row>
    <row r="48" spans="1:18" s="44" customFormat="1" ht="45" customHeight="1">
      <c r="A48" s="87"/>
      <c r="B48" s="35" t="s">
        <v>841</v>
      </c>
      <c r="C48" s="30" t="s">
        <v>531</v>
      </c>
      <c r="D48" s="76">
        <v>619125</v>
      </c>
      <c r="E48" s="237">
        <v>619125</v>
      </c>
      <c r="F48" s="322">
        <f t="shared" si="4"/>
        <v>1</v>
      </c>
      <c r="G48" s="332">
        <f t="shared" si="12"/>
        <v>0.010568040946329842</v>
      </c>
      <c r="H48" s="243"/>
      <c r="I48" s="237"/>
      <c r="J48" s="240"/>
      <c r="K48" s="241"/>
      <c r="L48" s="241"/>
      <c r="M48" s="241"/>
      <c r="N48" s="243"/>
      <c r="O48" s="241">
        <f>E48</f>
        <v>619125</v>
      </c>
      <c r="P48" s="481"/>
      <c r="Q48" s="247">
        <f>O48</f>
        <v>619125</v>
      </c>
      <c r="R48" s="495"/>
    </row>
    <row r="49" spans="1:18" s="44" customFormat="1" ht="49.5" customHeight="1">
      <c r="A49" s="88" t="s">
        <v>190</v>
      </c>
      <c r="B49" s="96"/>
      <c r="C49" s="65" t="s">
        <v>25</v>
      </c>
      <c r="D49" s="119">
        <f>D50</f>
        <v>158000</v>
      </c>
      <c r="E49" s="236">
        <f>E50</f>
        <v>158000</v>
      </c>
      <c r="F49" s="397">
        <f t="shared" si="4"/>
        <v>1</v>
      </c>
      <c r="G49" s="397">
        <f t="shared" si="12"/>
        <v>0.0026969521009814093</v>
      </c>
      <c r="H49" s="245">
        <f t="shared" si="10"/>
        <v>158000</v>
      </c>
      <c r="I49" s="245">
        <f aca="true" t="shared" si="13" ref="I49:R49">I50</f>
        <v>1680</v>
      </c>
      <c r="J49" s="245">
        <f t="shared" si="13"/>
        <v>156320</v>
      </c>
      <c r="K49" s="245">
        <f t="shared" si="13"/>
        <v>0</v>
      </c>
      <c r="L49" s="245">
        <f t="shared" si="13"/>
        <v>0</v>
      </c>
      <c r="M49" s="245">
        <f t="shared" si="13"/>
        <v>0</v>
      </c>
      <c r="N49" s="245">
        <f t="shared" si="13"/>
        <v>0</v>
      </c>
      <c r="O49" s="245">
        <f t="shared" si="13"/>
        <v>0</v>
      </c>
      <c r="P49" s="245">
        <f t="shared" si="13"/>
        <v>0</v>
      </c>
      <c r="Q49" s="245">
        <f t="shared" si="13"/>
        <v>0</v>
      </c>
      <c r="R49" s="246">
        <f t="shared" si="13"/>
        <v>0</v>
      </c>
    </row>
    <row r="50" spans="1:18" s="44" customFormat="1" ht="24" customHeight="1">
      <c r="A50" s="90" t="s">
        <v>191</v>
      </c>
      <c r="B50" s="91"/>
      <c r="C50" s="67" t="s">
        <v>192</v>
      </c>
      <c r="D50" s="173">
        <f>SUM(D51:D59)</f>
        <v>158000</v>
      </c>
      <c r="E50" s="235">
        <f>SUM(E51:E59)</f>
        <v>158000</v>
      </c>
      <c r="F50" s="346">
        <f t="shared" si="4"/>
        <v>1</v>
      </c>
      <c r="G50" s="346">
        <f t="shared" si="12"/>
        <v>0.0026969521009814093</v>
      </c>
      <c r="H50" s="238">
        <f t="shared" si="10"/>
        <v>158000</v>
      </c>
      <c r="I50" s="238">
        <f aca="true" t="shared" si="14" ref="I50:R50">SUM(I51:I59)</f>
        <v>1680</v>
      </c>
      <c r="J50" s="238">
        <f t="shared" si="14"/>
        <v>156320</v>
      </c>
      <c r="K50" s="238">
        <f t="shared" si="14"/>
        <v>0</v>
      </c>
      <c r="L50" s="238">
        <f t="shared" si="14"/>
        <v>0</v>
      </c>
      <c r="M50" s="238">
        <f t="shared" si="14"/>
        <v>0</v>
      </c>
      <c r="N50" s="238">
        <f t="shared" si="14"/>
        <v>0</v>
      </c>
      <c r="O50" s="238">
        <f t="shared" si="14"/>
        <v>0</v>
      </c>
      <c r="P50" s="238">
        <f t="shared" si="14"/>
        <v>0</v>
      </c>
      <c r="Q50" s="238">
        <f t="shared" si="14"/>
        <v>0</v>
      </c>
      <c r="R50" s="249">
        <f t="shared" si="14"/>
        <v>0</v>
      </c>
    </row>
    <row r="51" spans="1:18" s="44" customFormat="1" ht="15" customHeight="1">
      <c r="A51" s="403"/>
      <c r="B51" s="94" t="s">
        <v>855</v>
      </c>
      <c r="C51" s="30" t="s">
        <v>856</v>
      </c>
      <c r="D51" s="176">
        <v>1680</v>
      </c>
      <c r="E51" s="247">
        <v>1680</v>
      </c>
      <c r="F51" s="322">
        <f t="shared" si="4"/>
        <v>1</v>
      </c>
      <c r="G51" s="332">
        <f t="shared" si="12"/>
        <v>2.8676452719296E-05</v>
      </c>
      <c r="H51" s="243">
        <f t="shared" si="10"/>
        <v>1680</v>
      </c>
      <c r="I51" s="247">
        <f>H51</f>
        <v>1680</v>
      </c>
      <c r="J51" s="247"/>
      <c r="K51" s="247"/>
      <c r="L51" s="247"/>
      <c r="M51" s="247"/>
      <c r="N51" s="247"/>
      <c r="O51" s="247"/>
      <c r="P51" s="481"/>
      <c r="Q51" s="481"/>
      <c r="R51" s="488"/>
    </row>
    <row r="52" spans="1:18" s="44" customFormat="1" ht="15" customHeight="1">
      <c r="A52" s="403"/>
      <c r="B52" s="94" t="s">
        <v>126</v>
      </c>
      <c r="C52" s="30" t="s">
        <v>340</v>
      </c>
      <c r="D52" s="176">
        <v>2480</v>
      </c>
      <c r="E52" s="247">
        <v>2480.02</v>
      </c>
      <c r="F52" s="322">
        <f t="shared" si="4"/>
        <v>1.0000080645161291</v>
      </c>
      <c r="G52" s="332">
        <f t="shared" si="12"/>
        <v>4.233224778149313E-05</v>
      </c>
      <c r="H52" s="243">
        <f t="shared" si="10"/>
        <v>2480.02</v>
      </c>
      <c r="I52" s="247"/>
      <c r="J52" s="247">
        <f>H52</f>
        <v>2480.02</v>
      </c>
      <c r="K52" s="247"/>
      <c r="L52" s="247"/>
      <c r="M52" s="247"/>
      <c r="N52" s="247"/>
      <c r="O52" s="247"/>
      <c r="P52" s="481"/>
      <c r="Q52" s="481"/>
      <c r="R52" s="488"/>
    </row>
    <row r="53" spans="1:18" s="44" customFormat="1" ht="14.25" customHeight="1">
      <c r="A53" s="93"/>
      <c r="B53" s="35" t="s">
        <v>128</v>
      </c>
      <c r="C53" s="30" t="s">
        <v>318</v>
      </c>
      <c r="D53" s="76">
        <v>3421</v>
      </c>
      <c r="E53" s="237">
        <v>3420.96</v>
      </c>
      <c r="F53" s="322">
        <f t="shared" si="4"/>
        <v>0.9999883075124233</v>
      </c>
      <c r="G53" s="332">
        <f t="shared" si="12"/>
        <v>5.8393451008692166E-05</v>
      </c>
      <c r="H53" s="243">
        <f t="shared" si="10"/>
        <v>3420.96</v>
      </c>
      <c r="I53" s="237"/>
      <c r="J53" s="247">
        <f aca="true" t="shared" si="15" ref="J53:J59">H53</f>
        <v>3420.96</v>
      </c>
      <c r="K53" s="241"/>
      <c r="L53" s="241"/>
      <c r="M53" s="241"/>
      <c r="N53" s="243"/>
      <c r="O53" s="485"/>
      <c r="P53" s="481"/>
      <c r="Q53" s="481"/>
      <c r="R53" s="488"/>
    </row>
    <row r="54" spans="1:18" s="44" customFormat="1" ht="14.25" customHeight="1">
      <c r="A54" s="93"/>
      <c r="B54" s="35" t="s">
        <v>129</v>
      </c>
      <c r="C54" s="30" t="s">
        <v>319</v>
      </c>
      <c r="D54" s="76">
        <v>18000</v>
      </c>
      <c r="E54" s="237">
        <v>18000</v>
      </c>
      <c r="F54" s="322">
        <f t="shared" si="4"/>
        <v>1</v>
      </c>
      <c r="G54" s="332">
        <f t="shared" si="12"/>
        <v>0.00030724770770674284</v>
      </c>
      <c r="H54" s="243">
        <f t="shared" si="10"/>
        <v>18000</v>
      </c>
      <c r="I54" s="237"/>
      <c r="J54" s="247">
        <f t="shared" si="15"/>
        <v>18000</v>
      </c>
      <c r="K54" s="241"/>
      <c r="L54" s="241"/>
      <c r="M54" s="241"/>
      <c r="N54" s="243"/>
      <c r="O54" s="485"/>
      <c r="P54" s="481"/>
      <c r="Q54" s="481"/>
      <c r="R54" s="488"/>
    </row>
    <row r="55" spans="1:18" s="44" customFormat="1" ht="17.25" customHeight="1">
      <c r="A55" s="92"/>
      <c r="B55" s="35" t="s">
        <v>131</v>
      </c>
      <c r="C55" s="30" t="s">
        <v>320</v>
      </c>
      <c r="D55" s="76">
        <v>72344</v>
      </c>
      <c r="E55" s="237">
        <v>72343.77</v>
      </c>
      <c r="F55" s="322">
        <f t="shared" si="4"/>
        <v>0.9999968207453279</v>
      </c>
      <c r="G55" s="332">
        <f t="shared" si="12"/>
        <v>0.0012348587499646574</v>
      </c>
      <c r="H55" s="243">
        <f t="shared" si="10"/>
        <v>72343.77</v>
      </c>
      <c r="I55" s="237"/>
      <c r="J55" s="247">
        <f t="shared" si="15"/>
        <v>72343.77</v>
      </c>
      <c r="K55" s="241"/>
      <c r="L55" s="241"/>
      <c r="M55" s="241"/>
      <c r="N55" s="243"/>
      <c r="O55" s="485"/>
      <c r="P55" s="481"/>
      <c r="Q55" s="481"/>
      <c r="R55" s="488"/>
    </row>
    <row r="56" spans="1:18" s="44" customFormat="1" ht="17.25" customHeight="1">
      <c r="A56" s="92"/>
      <c r="B56" s="35" t="s">
        <v>135</v>
      </c>
      <c r="C56" s="30" t="s">
        <v>136</v>
      </c>
      <c r="D56" s="76">
        <v>18542</v>
      </c>
      <c r="E56" s="237">
        <v>18542</v>
      </c>
      <c r="F56" s="322">
        <f t="shared" si="4"/>
        <v>1</v>
      </c>
      <c r="G56" s="332">
        <f t="shared" si="12"/>
        <v>0.00031649927757213474</v>
      </c>
      <c r="H56" s="243">
        <f t="shared" si="10"/>
        <v>18542</v>
      </c>
      <c r="I56" s="237"/>
      <c r="J56" s="247">
        <f t="shared" si="15"/>
        <v>18542</v>
      </c>
      <c r="K56" s="241"/>
      <c r="L56" s="241"/>
      <c r="M56" s="241"/>
      <c r="N56" s="243"/>
      <c r="O56" s="485"/>
      <c r="P56" s="481"/>
      <c r="Q56" s="481"/>
      <c r="R56" s="488"/>
    </row>
    <row r="57" spans="1:18" s="44" customFormat="1" ht="14.25" customHeight="1">
      <c r="A57" s="92"/>
      <c r="B57" s="35" t="s">
        <v>187</v>
      </c>
      <c r="C57" s="30" t="s">
        <v>188</v>
      </c>
      <c r="D57" s="76">
        <v>15869</v>
      </c>
      <c r="E57" s="237">
        <v>15869</v>
      </c>
      <c r="F57" s="322">
        <f t="shared" si="4"/>
        <v>1</v>
      </c>
      <c r="G57" s="332">
        <f t="shared" si="12"/>
        <v>0.00027087299297768344</v>
      </c>
      <c r="H57" s="243">
        <f t="shared" si="10"/>
        <v>15869</v>
      </c>
      <c r="I57" s="237"/>
      <c r="J57" s="247">
        <f t="shared" si="15"/>
        <v>15869</v>
      </c>
      <c r="K57" s="241"/>
      <c r="L57" s="241"/>
      <c r="M57" s="241"/>
      <c r="N57" s="243"/>
      <c r="O57" s="485"/>
      <c r="P57" s="481"/>
      <c r="Q57" s="481"/>
      <c r="R57" s="488"/>
    </row>
    <row r="58" spans="1:18" s="44" customFormat="1" ht="14.25" customHeight="1">
      <c r="A58" s="92"/>
      <c r="B58" s="35" t="s">
        <v>305</v>
      </c>
      <c r="C58" s="30" t="s">
        <v>1010</v>
      </c>
      <c r="D58" s="76">
        <v>3024</v>
      </c>
      <c r="E58" s="237">
        <v>3024</v>
      </c>
      <c r="F58" s="322">
        <f t="shared" si="4"/>
        <v>1</v>
      </c>
      <c r="G58" s="332">
        <f t="shared" si="12"/>
        <v>5.16176148947328E-05</v>
      </c>
      <c r="H58" s="243">
        <f t="shared" si="10"/>
        <v>3024</v>
      </c>
      <c r="I58" s="237"/>
      <c r="J58" s="247">
        <f t="shared" si="15"/>
        <v>3024</v>
      </c>
      <c r="K58" s="241"/>
      <c r="L58" s="241"/>
      <c r="M58" s="241"/>
      <c r="N58" s="243"/>
      <c r="O58" s="485"/>
      <c r="P58" s="481"/>
      <c r="Q58" s="481"/>
      <c r="R58" s="488"/>
    </row>
    <row r="59" spans="1:18" s="44" customFormat="1" ht="14.25" customHeight="1">
      <c r="A59" s="92"/>
      <c r="B59" s="35" t="s">
        <v>323</v>
      </c>
      <c r="C59" s="30" t="s">
        <v>609</v>
      </c>
      <c r="D59" s="76">
        <v>22640</v>
      </c>
      <c r="E59" s="237">
        <v>22640.25</v>
      </c>
      <c r="F59" s="322">
        <f t="shared" si="4"/>
        <v>1.0000110424028268</v>
      </c>
      <c r="G59" s="332">
        <f t="shared" si="12"/>
        <v>0.0003864536063559769</v>
      </c>
      <c r="H59" s="243">
        <f t="shared" si="10"/>
        <v>22640.25</v>
      </c>
      <c r="I59" s="237"/>
      <c r="J59" s="247">
        <f t="shared" si="15"/>
        <v>22640.25</v>
      </c>
      <c r="K59" s="241"/>
      <c r="L59" s="241"/>
      <c r="M59" s="241"/>
      <c r="N59" s="243"/>
      <c r="O59" s="485"/>
      <c r="P59" s="481"/>
      <c r="Q59" s="481"/>
      <c r="R59" s="488"/>
    </row>
    <row r="60" spans="1:18" s="44" customFormat="1" ht="27.75" customHeight="1">
      <c r="A60" s="88" t="s">
        <v>193</v>
      </c>
      <c r="B60" s="96"/>
      <c r="C60" s="65" t="s">
        <v>194</v>
      </c>
      <c r="D60" s="119">
        <f>D61+D63+D65</f>
        <v>320044</v>
      </c>
      <c r="E60" s="236">
        <f>E61+E63+E65</f>
        <v>314044</v>
      </c>
      <c r="F60" s="397">
        <f t="shared" si="4"/>
        <v>0.9812525777705565</v>
      </c>
      <c r="G60" s="397">
        <f t="shared" si="12"/>
        <v>0.005360516617725353</v>
      </c>
      <c r="H60" s="245">
        <f t="shared" si="10"/>
        <v>314044</v>
      </c>
      <c r="I60" s="245">
        <f aca="true" t="shared" si="16" ref="I60:R60">I61+I63+I65</f>
        <v>240184.45</v>
      </c>
      <c r="J60" s="245">
        <f t="shared" si="16"/>
        <v>73859.55</v>
      </c>
      <c r="K60" s="245">
        <f t="shared" si="16"/>
        <v>0</v>
      </c>
      <c r="L60" s="245">
        <f t="shared" si="16"/>
        <v>0</v>
      </c>
      <c r="M60" s="245">
        <f t="shared" si="16"/>
        <v>0</v>
      </c>
      <c r="N60" s="245">
        <f t="shared" si="16"/>
        <v>0</v>
      </c>
      <c r="O60" s="245">
        <f t="shared" si="16"/>
        <v>0</v>
      </c>
      <c r="P60" s="245">
        <f t="shared" si="16"/>
        <v>0</v>
      </c>
      <c r="Q60" s="245">
        <f t="shared" si="16"/>
        <v>0</v>
      </c>
      <c r="R60" s="246">
        <f t="shared" si="16"/>
        <v>0</v>
      </c>
    </row>
    <row r="61" spans="1:18" s="44" customFormat="1" ht="36" customHeight="1">
      <c r="A61" s="90" t="s">
        <v>195</v>
      </c>
      <c r="B61" s="86"/>
      <c r="C61" s="67" t="s">
        <v>532</v>
      </c>
      <c r="D61" s="173">
        <f>D62</f>
        <v>44000</v>
      </c>
      <c r="E61" s="235">
        <f aca="true" t="shared" si="17" ref="E61:R61">E62</f>
        <v>44000</v>
      </c>
      <c r="F61" s="396">
        <f>E61/D61</f>
        <v>1</v>
      </c>
      <c r="G61" s="346">
        <f t="shared" si="12"/>
        <v>0.0007510499521720381</v>
      </c>
      <c r="H61" s="235">
        <f t="shared" si="17"/>
        <v>44000</v>
      </c>
      <c r="I61" s="235">
        <f t="shared" si="17"/>
        <v>0</v>
      </c>
      <c r="J61" s="235">
        <f t="shared" si="17"/>
        <v>44000</v>
      </c>
      <c r="K61" s="235">
        <f t="shared" si="17"/>
        <v>0</v>
      </c>
      <c r="L61" s="235">
        <f t="shared" si="17"/>
        <v>0</v>
      </c>
      <c r="M61" s="235">
        <f t="shared" si="17"/>
        <v>0</v>
      </c>
      <c r="N61" s="235">
        <f t="shared" si="17"/>
        <v>0</v>
      </c>
      <c r="O61" s="235">
        <f t="shared" si="17"/>
        <v>0</v>
      </c>
      <c r="P61" s="235">
        <f t="shared" si="17"/>
        <v>0</v>
      </c>
      <c r="Q61" s="235">
        <f t="shared" si="17"/>
        <v>0</v>
      </c>
      <c r="R61" s="239">
        <f t="shared" si="17"/>
        <v>0</v>
      </c>
    </row>
    <row r="62" spans="1:18" s="44" customFormat="1" ht="16.5" customHeight="1">
      <c r="A62" s="92"/>
      <c r="B62" s="35" t="s">
        <v>131</v>
      </c>
      <c r="C62" s="30" t="s">
        <v>320</v>
      </c>
      <c r="D62" s="76">
        <v>44000</v>
      </c>
      <c r="E62" s="237">
        <v>44000</v>
      </c>
      <c r="F62" s="322">
        <f t="shared" si="4"/>
        <v>1</v>
      </c>
      <c r="G62" s="332">
        <f aca="true" t="shared" si="18" ref="G62:G89">E62/$E$701</f>
        <v>0.0007510499521720381</v>
      </c>
      <c r="H62" s="243">
        <f t="shared" si="10"/>
        <v>44000</v>
      </c>
      <c r="I62" s="237"/>
      <c r="J62" s="240">
        <f>H62</f>
        <v>44000</v>
      </c>
      <c r="K62" s="240"/>
      <c r="L62" s="240"/>
      <c r="M62" s="240"/>
      <c r="N62" s="243"/>
      <c r="O62" s="485"/>
      <c r="P62" s="481"/>
      <c r="Q62" s="481"/>
      <c r="R62" s="488"/>
    </row>
    <row r="63" spans="1:18" s="44" customFormat="1" ht="24" customHeight="1">
      <c r="A63" s="90" t="s">
        <v>197</v>
      </c>
      <c r="B63" s="86"/>
      <c r="C63" s="67" t="s">
        <v>533</v>
      </c>
      <c r="D63" s="173">
        <f>D64</f>
        <v>11000</v>
      </c>
      <c r="E63" s="235">
        <f>E64</f>
        <v>5000</v>
      </c>
      <c r="F63" s="399">
        <f t="shared" si="4"/>
        <v>0.45454545454545453</v>
      </c>
      <c r="G63" s="396">
        <f t="shared" si="18"/>
        <v>8.534658547409524E-05</v>
      </c>
      <c r="H63" s="248">
        <f t="shared" si="10"/>
        <v>5000</v>
      </c>
      <c r="I63" s="235">
        <f aca="true" t="shared" si="19" ref="I63:R63">I64</f>
        <v>0</v>
      </c>
      <c r="J63" s="235">
        <f t="shared" si="19"/>
        <v>5000</v>
      </c>
      <c r="K63" s="235">
        <f t="shared" si="19"/>
        <v>0</v>
      </c>
      <c r="L63" s="235">
        <f t="shared" si="19"/>
        <v>0</v>
      </c>
      <c r="M63" s="235">
        <f t="shared" si="19"/>
        <v>0</v>
      </c>
      <c r="N63" s="235">
        <f t="shared" si="19"/>
        <v>0</v>
      </c>
      <c r="O63" s="235">
        <f t="shared" si="19"/>
        <v>0</v>
      </c>
      <c r="P63" s="235">
        <f t="shared" si="19"/>
        <v>0</v>
      </c>
      <c r="Q63" s="235">
        <f t="shared" si="19"/>
        <v>0</v>
      </c>
      <c r="R63" s="239">
        <f t="shared" si="19"/>
        <v>0</v>
      </c>
    </row>
    <row r="64" spans="1:18" s="44" customFormat="1" ht="16.5" customHeight="1">
      <c r="A64" s="92"/>
      <c r="B64" s="35" t="s">
        <v>131</v>
      </c>
      <c r="C64" s="30" t="s">
        <v>320</v>
      </c>
      <c r="D64" s="76">
        <v>11000</v>
      </c>
      <c r="E64" s="237">
        <v>5000</v>
      </c>
      <c r="F64" s="322">
        <f t="shared" si="4"/>
        <v>0.45454545454545453</v>
      </c>
      <c r="G64" s="332">
        <f t="shared" si="18"/>
        <v>8.534658547409524E-05</v>
      </c>
      <c r="H64" s="243">
        <f t="shared" si="10"/>
        <v>5000</v>
      </c>
      <c r="I64" s="237"/>
      <c r="J64" s="240">
        <f>H64</f>
        <v>5000</v>
      </c>
      <c r="K64" s="241"/>
      <c r="L64" s="241"/>
      <c r="M64" s="241"/>
      <c r="N64" s="243"/>
      <c r="O64" s="485"/>
      <c r="P64" s="481"/>
      <c r="Q64" s="481"/>
      <c r="R64" s="488"/>
    </row>
    <row r="65" spans="1:18" s="44" customFormat="1" ht="16.5" customHeight="1">
      <c r="A65" s="90" t="s">
        <v>199</v>
      </c>
      <c r="B65" s="86"/>
      <c r="C65" s="67" t="s">
        <v>200</v>
      </c>
      <c r="D65" s="173">
        <f>SUM(D66:D81)</f>
        <v>265044</v>
      </c>
      <c r="E65" s="235">
        <f>SUM(E66:E81)</f>
        <v>265044</v>
      </c>
      <c r="F65" s="399">
        <f t="shared" si="4"/>
        <v>1</v>
      </c>
      <c r="G65" s="396">
        <f t="shared" si="18"/>
        <v>0.00452412008007922</v>
      </c>
      <c r="H65" s="238">
        <f t="shared" si="10"/>
        <v>265044</v>
      </c>
      <c r="I65" s="235">
        <f aca="true" t="shared" si="20" ref="I65:R65">SUM(I66:I81)</f>
        <v>240184.45</v>
      </c>
      <c r="J65" s="235">
        <f t="shared" si="20"/>
        <v>24859.55</v>
      </c>
      <c r="K65" s="235">
        <f t="shared" si="20"/>
        <v>0</v>
      </c>
      <c r="L65" s="235">
        <f t="shared" si="20"/>
        <v>0</v>
      </c>
      <c r="M65" s="235">
        <f t="shared" si="20"/>
        <v>0</v>
      </c>
      <c r="N65" s="235">
        <f t="shared" si="20"/>
        <v>0</v>
      </c>
      <c r="O65" s="235">
        <f t="shared" si="20"/>
        <v>0</v>
      </c>
      <c r="P65" s="235">
        <f t="shared" si="20"/>
        <v>0</v>
      </c>
      <c r="Q65" s="235">
        <f t="shared" si="20"/>
        <v>0</v>
      </c>
      <c r="R65" s="239">
        <f t="shared" si="20"/>
        <v>0</v>
      </c>
    </row>
    <row r="66" spans="1:18" s="44" customFormat="1" ht="15" customHeight="1">
      <c r="A66" s="92"/>
      <c r="B66" s="35" t="s">
        <v>119</v>
      </c>
      <c r="C66" s="30" t="s">
        <v>1013</v>
      </c>
      <c r="D66" s="76">
        <v>72640</v>
      </c>
      <c r="E66" s="237">
        <v>72640</v>
      </c>
      <c r="F66" s="322">
        <f t="shared" si="4"/>
        <v>1</v>
      </c>
      <c r="G66" s="332">
        <f t="shared" si="18"/>
        <v>0.0012399151937676556</v>
      </c>
      <c r="H66" s="243">
        <f t="shared" si="10"/>
        <v>72640</v>
      </c>
      <c r="I66" s="237">
        <f>H66</f>
        <v>72640</v>
      </c>
      <c r="J66" s="240"/>
      <c r="K66" s="241"/>
      <c r="L66" s="241"/>
      <c r="M66" s="241"/>
      <c r="N66" s="243"/>
      <c r="O66" s="485"/>
      <c r="P66" s="481"/>
      <c r="Q66" s="481"/>
      <c r="R66" s="488"/>
    </row>
    <row r="67" spans="1:18" s="44" customFormat="1" ht="17.25" customHeight="1">
      <c r="A67" s="92"/>
      <c r="B67" s="35" t="s">
        <v>121</v>
      </c>
      <c r="C67" s="30" t="s">
        <v>1011</v>
      </c>
      <c r="D67" s="76">
        <v>117771</v>
      </c>
      <c r="E67" s="237">
        <v>117771.2</v>
      </c>
      <c r="F67" s="322">
        <f t="shared" si="4"/>
        <v>1.0000016982109348</v>
      </c>
      <c r="G67" s="332">
        <f t="shared" si="18"/>
        <v>0.002010273957437353</v>
      </c>
      <c r="H67" s="243">
        <f t="shared" si="10"/>
        <v>117771.2</v>
      </c>
      <c r="I67" s="237">
        <f>H67</f>
        <v>117771.2</v>
      </c>
      <c r="J67" s="240"/>
      <c r="K67" s="241"/>
      <c r="L67" s="241"/>
      <c r="M67" s="241"/>
      <c r="N67" s="243"/>
      <c r="O67" s="485"/>
      <c r="P67" s="481"/>
      <c r="Q67" s="481"/>
      <c r="R67" s="488"/>
    </row>
    <row r="68" spans="1:18" s="44" customFormat="1" ht="18" customHeight="1">
      <c r="A68" s="92"/>
      <c r="B68" s="35" t="s">
        <v>122</v>
      </c>
      <c r="C68" s="30" t="s">
        <v>123</v>
      </c>
      <c r="D68" s="76">
        <v>14712</v>
      </c>
      <c r="E68" s="237">
        <v>14712.34</v>
      </c>
      <c r="F68" s="322">
        <f t="shared" si="4"/>
        <v>1.0000231103860795</v>
      </c>
      <c r="G68" s="332">
        <f t="shared" si="18"/>
        <v>0.0002511295966667901</v>
      </c>
      <c r="H68" s="243">
        <f t="shared" si="10"/>
        <v>14712.34</v>
      </c>
      <c r="I68" s="237">
        <f>H68</f>
        <v>14712.34</v>
      </c>
      <c r="J68" s="240"/>
      <c r="K68" s="241"/>
      <c r="L68" s="241"/>
      <c r="M68" s="241"/>
      <c r="N68" s="243"/>
      <c r="O68" s="485"/>
      <c r="P68" s="481"/>
      <c r="Q68" s="481"/>
      <c r="R68" s="488"/>
    </row>
    <row r="69" spans="1:18" s="44" customFormat="1" ht="18" customHeight="1">
      <c r="A69" s="92"/>
      <c r="B69" s="95" t="s">
        <v>201</v>
      </c>
      <c r="C69" s="30" t="s">
        <v>149</v>
      </c>
      <c r="D69" s="76">
        <v>31376</v>
      </c>
      <c r="E69" s="237">
        <v>31375.54</v>
      </c>
      <c r="F69" s="322">
        <f t="shared" si="4"/>
        <v>0.9999853391126976</v>
      </c>
      <c r="G69" s="332">
        <f t="shared" si="18"/>
        <v>0.0005355590412811788</v>
      </c>
      <c r="H69" s="243">
        <f t="shared" si="10"/>
        <v>31375.54</v>
      </c>
      <c r="I69" s="237">
        <f>H69</f>
        <v>31375.54</v>
      </c>
      <c r="J69" s="240"/>
      <c r="K69" s="241"/>
      <c r="L69" s="241"/>
      <c r="M69" s="241"/>
      <c r="N69" s="243"/>
      <c r="O69" s="485"/>
      <c r="P69" s="481"/>
      <c r="Q69" s="481"/>
      <c r="R69" s="488"/>
    </row>
    <row r="70" spans="1:18" s="44" customFormat="1" ht="18" customHeight="1">
      <c r="A70" s="92"/>
      <c r="B70" s="95" t="s">
        <v>124</v>
      </c>
      <c r="C70" s="30" t="s">
        <v>125</v>
      </c>
      <c r="D70" s="76">
        <v>3685</v>
      </c>
      <c r="E70" s="237">
        <v>3685.37</v>
      </c>
      <c r="F70" s="322">
        <f t="shared" si="4"/>
        <v>1.000100407055631</v>
      </c>
      <c r="G70" s="332">
        <f t="shared" si="18"/>
        <v>6.290674914173326E-05</v>
      </c>
      <c r="H70" s="243">
        <f t="shared" si="10"/>
        <v>3685.37</v>
      </c>
      <c r="I70" s="237">
        <f>H70</f>
        <v>3685.37</v>
      </c>
      <c r="J70" s="240"/>
      <c r="K70" s="241"/>
      <c r="L70" s="241"/>
      <c r="M70" s="241"/>
      <c r="N70" s="243"/>
      <c r="O70" s="485"/>
      <c r="P70" s="481"/>
      <c r="Q70" s="481"/>
      <c r="R70" s="488"/>
    </row>
    <row r="71" spans="1:18" s="44" customFormat="1" ht="15.75" customHeight="1">
      <c r="A71" s="92"/>
      <c r="B71" s="35" t="s">
        <v>126</v>
      </c>
      <c r="C71" s="30" t="s">
        <v>340</v>
      </c>
      <c r="D71" s="76">
        <v>6841</v>
      </c>
      <c r="E71" s="237">
        <v>6840.21</v>
      </c>
      <c r="F71" s="322">
        <f t="shared" si="4"/>
        <v>0.9998845198070457</v>
      </c>
      <c r="G71" s="332">
        <f t="shared" si="18"/>
        <v>0.00011675771348515219</v>
      </c>
      <c r="H71" s="243">
        <f t="shared" si="10"/>
        <v>6840.21</v>
      </c>
      <c r="I71" s="237"/>
      <c r="J71" s="240">
        <f>H71</f>
        <v>6840.21</v>
      </c>
      <c r="K71" s="241"/>
      <c r="L71" s="241"/>
      <c r="M71" s="241"/>
      <c r="N71" s="243"/>
      <c r="O71" s="485"/>
      <c r="P71" s="481"/>
      <c r="Q71" s="481"/>
      <c r="R71" s="488"/>
    </row>
    <row r="72" spans="1:18" s="44" customFormat="1" ht="12.75" customHeight="1">
      <c r="A72" s="92"/>
      <c r="B72" s="35" t="s">
        <v>128</v>
      </c>
      <c r="C72" s="30" t="s">
        <v>318</v>
      </c>
      <c r="D72" s="76">
        <v>2512</v>
      </c>
      <c r="E72" s="237">
        <v>2512.2</v>
      </c>
      <c r="F72" s="322">
        <f t="shared" si="4"/>
        <v>1.000079617834395</v>
      </c>
      <c r="G72" s="332">
        <f t="shared" si="18"/>
        <v>4.288153840560441E-05</v>
      </c>
      <c r="H72" s="243">
        <f t="shared" si="10"/>
        <v>2512.2</v>
      </c>
      <c r="I72" s="237"/>
      <c r="J72" s="240">
        <f aca="true" t="shared" si="21" ref="J72:J81">H72</f>
        <v>2512.2</v>
      </c>
      <c r="K72" s="241"/>
      <c r="L72" s="241"/>
      <c r="M72" s="241"/>
      <c r="N72" s="243"/>
      <c r="O72" s="485"/>
      <c r="P72" s="481"/>
      <c r="Q72" s="481"/>
      <c r="R72" s="488"/>
    </row>
    <row r="73" spans="1:18" s="44" customFormat="1" ht="14.25" customHeight="1">
      <c r="A73" s="92"/>
      <c r="B73" s="35" t="s">
        <v>306</v>
      </c>
      <c r="C73" s="30" t="s">
        <v>307</v>
      </c>
      <c r="D73" s="76">
        <v>120</v>
      </c>
      <c r="E73" s="237">
        <v>120</v>
      </c>
      <c r="F73" s="322">
        <f t="shared" si="4"/>
        <v>1</v>
      </c>
      <c r="G73" s="332">
        <f t="shared" si="18"/>
        <v>2.0483180513782856E-06</v>
      </c>
      <c r="H73" s="243">
        <f t="shared" si="10"/>
        <v>120</v>
      </c>
      <c r="I73" s="237"/>
      <c r="J73" s="240">
        <f t="shared" si="21"/>
        <v>120</v>
      </c>
      <c r="K73" s="241"/>
      <c r="L73" s="241"/>
      <c r="M73" s="241"/>
      <c r="N73" s="243"/>
      <c r="O73" s="485"/>
      <c r="P73" s="481"/>
      <c r="Q73" s="481"/>
      <c r="R73" s="488"/>
    </row>
    <row r="74" spans="1:18" s="44" customFormat="1" ht="15.75" customHeight="1">
      <c r="A74" s="92"/>
      <c r="B74" s="35" t="s">
        <v>131</v>
      </c>
      <c r="C74" s="30" t="s">
        <v>320</v>
      </c>
      <c r="D74" s="76">
        <v>4441</v>
      </c>
      <c r="E74" s="237">
        <v>4441.26</v>
      </c>
      <c r="F74" s="322">
        <f t="shared" si="4"/>
        <v>1.0000585453726638</v>
      </c>
      <c r="G74" s="332">
        <f t="shared" si="18"/>
        <v>7.580927524053604E-05</v>
      </c>
      <c r="H74" s="243">
        <f t="shared" si="10"/>
        <v>4441.26</v>
      </c>
      <c r="I74" s="237"/>
      <c r="J74" s="240">
        <f t="shared" si="21"/>
        <v>4441.26</v>
      </c>
      <c r="K74" s="241"/>
      <c r="L74" s="241"/>
      <c r="M74" s="241"/>
      <c r="N74" s="243"/>
      <c r="O74" s="485"/>
      <c r="P74" s="481"/>
      <c r="Q74" s="481"/>
      <c r="R74" s="488"/>
    </row>
    <row r="75" spans="1:18" s="44" customFormat="1" ht="16.5" customHeight="1">
      <c r="A75" s="92"/>
      <c r="B75" s="35" t="s">
        <v>451</v>
      </c>
      <c r="C75" s="30" t="s">
        <v>947</v>
      </c>
      <c r="D75" s="76">
        <v>649</v>
      </c>
      <c r="E75" s="237">
        <v>648.88</v>
      </c>
      <c r="F75" s="322">
        <f t="shared" si="4"/>
        <v>0.9998151001540831</v>
      </c>
      <c r="G75" s="332">
        <f t="shared" si="18"/>
        <v>1.1075938476486183E-05</v>
      </c>
      <c r="H75" s="243">
        <f t="shared" si="10"/>
        <v>648.88</v>
      </c>
      <c r="I75" s="237"/>
      <c r="J75" s="240">
        <f t="shared" si="21"/>
        <v>648.88</v>
      </c>
      <c r="K75" s="241"/>
      <c r="L75" s="241"/>
      <c r="M75" s="241"/>
      <c r="N75" s="243"/>
      <c r="O75" s="485"/>
      <c r="P75" s="481"/>
      <c r="Q75" s="481"/>
      <c r="R75" s="488"/>
    </row>
    <row r="76" spans="1:18" s="44" customFormat="1" ht="15" customHeight="1">
      <c r="A76" s="92"/>
      <c r="B76" s="35" t="s">
        <v>444</v>
      </c>
      <c r="C76" s="30" t="s">
        <v>948</v>
      </c>
      <c r="D76" s="76">
        <v>1986</v>
      </c>
      <c r="E76" s="237">
        <v>1985.56</v>
      </c>
      <c r="F76" s="322">
        <f t="shared" si="4"/>
        <v>0.999778449144008</v>
      </c>
      <c r="G76" s="332">
        <f t="shared" si="18"/>
        <v>3.3892153250788904E-05</v>
      </c>
      <c r="H76" s="243">
        <f t="shared" si="10"/>
        <v>1985.56</v>
      </c>
      <c r="I76" s="237"/>
      <c r="J76" s="240">
        <f t="shared" si="21"/>
        <v>1985.56</v>
      </c>
      <c r="K76" s="241"/>
      <c r="L76" s="241"/>
      <c r="M76" s="241"/>
      <c r="N76" s="243"/>
      <c r="O76" s="485"/>
      <c r="P76" s="481"/>
      <c r="Q76" s="481"/>
      <c r="R76" s="488"/>
    </row>
    <row r="77" spans="1:18" s="44" customFormat="1" ht="15.75" customHeight="1">
      <c r="A77" s="92"/>
      <c r="B77" s="35" t="s">
        <v>455</v>
      </c>
      <c r="C77" s="30" t="s">
        <v>1012</v>
      </c>
      <c r="D77" s="76">
        <v>2970</v>
      </c>
      <c r="E77" s="237">
        <v>2970</v>
      </c>
      <c r="F77" s="322">
        <f aca="true" t="shared" si="22" ref="F77:F135">E77/D77</f>
        <v>1</v>
      </c>
      <c r="G77" s="332">
        <f t="shared" si="18"/>
        <v>5.069587177161257E-05</v>
      </c>
      <c r="H77" s="243">
        <f t="shared" si="10"/>
        <v>2970</v>
      </c>
      <c r="I77" s="237"/>
      <c r="J77" s="240">
        <f t="shared" si="21"/>
        <v>2970</v>
      </c>
      <c r="K77" s="241"/>
      <c r="L77" s="241"/>
      <c r="M77" s="241"/>
      <c r="N77" s="243"/>
      <c r="O77" s="485"/>
      <c r="P77" s="481"/>
      <c r="Q77" s="481"/>
      <c r="R77" s="488"/>
    </row>
    <row r="78" spans="1:18" s="44" customFormat="1" ht="15" customHeight="1">
      <c r="A78" s="92"/>
      <c r="B78" s="35" t="s">
        <v>135</v>
      </c>
      <c r="C78" s="30" t="s">
        <v>136</v>
      </c>
      <c r="D78" s="76">
        <v>1053</v>
      </c>
      <c r="E78" s="237">
        <v>1053</v>
      </c>
      <c r="F78" s="322">
        <f t="shared" si="22"/>
        <v>1</v>
      </c>
      <c r="G78" s="332">
        <f t="shared" si="18"/>
        <v>1.7973990900844456E-05</v>
      </c>
      <c r="H78" s="243">
        <f t="shared" si="10"/>
        <v>1053</v>
      </c>
      <c r="I78" s="237"/>
      <c r="J78" s="240">
        <f t="shared" si="21"/>
        <v>1053</v>
      </c>
      <c r="K78" s="241"/>
      <c r="L78" s="241"/>
      <c r="M78" s="241"/>
      <c r="N78" s="243"/>
      <c r="O78" s="485"/>
      <c r="P78" s="481"/>
      <c r="Q78" s="481"/>
      <c r="R78" s="488"/>
    </row>
    <row r="79" spans="1:18" s="44" customFormat="1" ht="15" customHeight="1">
      <c r="A79" s="92"/>
      <c r="B79" s="35" t="s">
        <v>137</v>
      </c>
      <c r="C79" s="30" t="s">
        <v>138</v>
      </c>
      <c r="D79" s="76">
        <v>3667</v>
      </c>
      <c r="E79" s="237">
        <v>3667.44</v>
      </c>
      <c r="F79" s="322">
        <f t="shared" si="22"/>
        <v>1.0001199890919008</v>
      </c>
      <c r="G79" s="332">
        <f t="shared" si="18"/>
        <v>6.260069628622317E-05</v>
      </c>
      <c r="H79" s="243">
        <f t="shared" si="10"/>
        <v>3667.44</v>
      </c>
      <c r="I79" s="237"/>
      <c r="J79" s="240">
        <f t="shared" si="21"/>
        <v>3667.44</v>
      </c>
      <c r="K79" s="241"/>
      <c r="L79" s="241"/>
      <c r="M79" s="241"/>
      <c r="N79" s="243"/>
      <c r="O79" s="485"/>
      <c r="P79" s="481"/>
      <c r="Q79" s="481"/>
      <c r="R79" s="488"/>
    </row>
    <row r="80" spans="1:18" s="44" customFormat="1" ht="15" customHeight="1">
      <c r="A80" s="92"/>
      <c r="B80" s="35" t="s">
        <v>446</v>
      </c>
      <c r="C80" s="30" t="s">
        <v>405</v>
      </c>
      <c r="D80" s="76">
        <v>350</v>
      </c>
      <c r="E80" s="237">
        <v>350</v>
      </c>
      <c r="F80" s="322">
        <f t="shared" si="22"/>
        <v>1</v>
      </c>
      <c r="G80" s="332">
        <f t="shared" si="18"/>
        <v>5.974260983186667E-06</v>
      </c>
      <c r="H80" s="243">
        <f t="shared" si="10"/>
        <v>350</v>
      </c>
      <c r="I80" s="237"/>
      <c r="J80" s="240">
        <f t="shared" si="21"/>
        <v>350</v>
      </c>
      <c r="K80" s="241"/>
      <c r="L80" s="241"/>
      <c r="M80" s="241"/>
      <c r="N80" s="243"/>
      <c r="O80" s="485"/>
      <c r="P80" s="481"/>
      <c r="Q80" s="481"/>
      <c r="R80" s="488"/>
    </row>
    <row r="81" spans="1:18" s="44" customFormat="1" ht="18" customHeight="1">
      <c r="A81" s="92"/>
      <c r="B81" s="35" t="s">
        <v>447</v>
      </c>
      <c r="C81" s="30" t="s">
        <v>952</v>
      </c>
      <c r="D81" s="76">
        <v>271</v>
      </c>
      <c r="E81" s="237">
        <v>271</v>
      </c>
      <c r="F81" s="322">
        <f t="shared" si="22"/>
        <v>1</v>
      </c>
      <c r="G81" s="332">
        <f t="shared" si="18"/>
        <v>4.625784932695962E-06</v>
      </c>
      <c r="H81" s="243">
        <f t="shared" si="10"/>
        <v>271</v>
      </c>
      <c r="I81" s="237"/>
      <c r="J81" s="240">
        <f t="shared" si="21"/>
        <v>271</v>
      </c>
      <c r="K81" s="241"/>
      <c r="L81" s="241"/>
      <c r="M81" s="241"/>
      <c r="N81" s="243"/>
      <c r="O81" s="485"/>
      <c r="P81" s="481"/>
      <c r="Q81" s="481"/>
      <c r="R81" s="488"/>
    </row>
    <row r="82" spans="1:18" s="44" customFormat="1" ht="24.75" customHeight="1">
      <c r="A82" s="88" t="s">
        <v>202</v>
      </c>
      <c r="B82" s="96"/>
      <c r="C82" s="65" t="s">
        <v>203</v>
      </c>
      <c r="D82" s="119">
        <f>D83+D94+D96+D105+D132+D136+D149</f>
        <v>3483781</v>
      </c>
      <c r="E82" s="236">
        <f>E83+E94+E96+E105+E132+E136+E149</f>
        <v>3173276.8</v>
      </c>
      <c r="F82" s="397">
        <f t="shared" si="22"/>
        <v>0.910871492783272</v>
      </c>
      <c r="G82" s="397">
        <f t="shared" si="18"/>
        <v>0.05416566792883268</v>
      </c>
      <c r="H82" s="245">
        <f aca="true" t="shared" si="23" ref="H82:R82">H83+H94+H96+H105+H132+H136+H149</f>
        <v>3147346.8</v>
      </c>
      <c r="I82" s="236">
        <f t="shared" si="23"/>
        <v>2038944.1199999999</v>
      </c>
      <c r="J82" s="236">
        <f t="shared" si="23"/>
        <v>864585.5000000005</v>
      </c>
      <c r="K82" s="236">
        <f t="shared" si="23"/>
        <v>8323.189999999999</v>
      </c>
      <c r="L82" s="236">
        <f t="shared" si="23"/>
        <v>88388.11</v>
      </c>
      <c r="M82" s="236">
        <f t="shared" si="23"/>
        <v>147105.88</v>
      </c>
      <c r="N82" s="236">
        <f t="shared" si="23"/>
        <v>0</v>
      </c>
      <c r="O82" s="236">
        <f t="shared" si="23"/>
        <v>25930</v>
      </c>
      <c r="P82" s="236">
        <f t="shared" si="23"/>
        <v>0</v>
      </c>
      <c r="Q82" s="236">
        <f t="shared" si="23"/>
        <v>25930</v>
      </c>
      <c r="R82" s="242">
        <f t="shared" si="23"/>
        <v>0</v>
      </c>
    </row>
    <row r="83" spans="1:18" s="44" customFormat="1" ht="15" customHeight="1">
      <c r="A83" s="90" t="s">
        <v>204</v>
      </c>
      <c r="B83" s="86"/>
      <c r="C83" s="67" t="s">
        <v>206</v>
      </c>
      <c r="D83" s="173">
        <f>SUM(D84:D93)</f>
        <v>191453</v>
      </c>
      <c r="E83" s="235">
        <f>SUM(E84:E93)</f>
        <v>191453</v>
      </c>
      <c r="F83" s="346">
        <f t="shared" si="22"/>
        <v>1</v>
      </c>
      <c r="G83" s="346">
        <f t="shared" si="18"/>
        <v>0.003267971965754391</v>
      </c>
      <c r="H83" s="238">
        <f t="shared" si="10"/>
        <v>191453</v>
      </c>
      <c r="I83" s="235">
        <f aca="true" t="shared" si="24" ref="I83:R83">SUM(I84:I93)</f>
        <v>180187</v>
      </c>
      <c r="J83" s="235">
        <f t="shared" si="24"/>
        <v>11266</v>
      </c>
      <c r="K83" s="235">
        <f t="shared" si="24"/>
        <v>0</v>
      </c>
      <c r="L83" s="235">
        <f t="shared" si="24"/>
        <v>0</v>
      </c>
      <c r="M83" s="235">
        <f t="shared" si="24"/>
        <v>0</v>
      </c>
      <c r="N83" s="235">
        <f t="shared" si="24"/>
        <v>0</v>
      </c>
      <c r="O83" s="235">
        <f t="shared" si="24"/>
        <v>0</v>
      </c>
      <c r="P83" s="235">
        <f t="shared" si="24"/>
        <v>0</v>
      </c>
      <c r="Q83" s="235">
        <f t="shared" si="24"/>
        <v>0</v>
      </c>
      <c r="R83" s="239">
        <f t="shared" si="24"/>
        <v>0</v>
      </c>
    </row>
    <row r="84" spans="1:18" s="44" customFormat="1" ht="14.25" customHeight="1">
      <c r="A84" s="92"/>
      <c r="B84" s="35" t="s">
        <v>119</v>
      </c>
      <c r="C84" s="30" t="s">
        <v>1013</v>
      </c>
      <c r="D84" s="76">
        <v>86510</v>
      </c>
      <c r="E84" s="237">
        <v>86510</v>
      </c>
      <c r="F84" s="322">
        <f t="shared" si="22"/>
        <v>1</v>
      </c>
      <c r="G84" s="332">
        <f t="shared" si="18"/>
        <v>0.0014766666218727958</v>
      </c>
      <c r="H84" s="243">
        <f t="shared" si="10"/>
        <v>86510</v>
      </c>
      <c r="I84" s="237">
        <f>E84</f>
        <v>86510</v>
      </c>
      <c r="J84" s="240"/>
      <c r="K84" s="241"/>
      <c r="L84" s="241"/>
      <c r="M84" s="241"/>
      <c r="N84" s="243"/>
      <c r="O84" s="485"/>
      <c r="P84" s="481"/>
      <c r="Q84" s="481"/>
      <c r="R84" s="488"/>
    </row>
    <row r="85" spans="1:18" s="44" customFormat="1" ht="14.25" customHeight="1">
      <c r="A85" s="92"/>
      <c r="B85" s="35" t="s">
        <v>122</v>
      </c>
      <c r="C85" s="30" t="s">
        <v>123</v>
      </c>
      <c r="D85" s="76">
        <v>8760</v>
      </c>
      <c r="E85" s="237">
        <v>8760</v>
      </c>
      <c r="F85" s="322">
        <f t="shared" si="22"/>
        <v>1</v>
      </c>
      <c r="G85" s="332">
        <f t="shared" si="18"/>
        <v>0.00014952721775061484</v>
      </c>
      <c r="H85" s="243">
        <f t="shared" si="10"/>
        <v>8760</v>
      </c>
      <c r="I85" s="237">
        <f>E85</f>
        <v>8760</v>
      </c>
      <c r="J85" s="240"/>
      <c r="K85" s="241"/>
      <c r="L85" s="241"/>
      <c r="M85" s="241"/>
      <c r="N85" s="243"/>
      <c r="O85" s="485"/>
      <c r="P85" s="481"/>
      <c r="Q85" s="481"/>
      <c r="R85" s="488"/>
    </row>
    <row r="86" spans="1:18" s="44" customFormat="1" ht="14.25" customHeight="1">
      <c r="A86" s="92"/>
      <c r="B86" s="95" t="s">
        <v>201</v>
      </c>
      <c r="C86" s="30" t="s">
        <v>289</v>
      </c>
      <c r="D86" s="76">
        <v>20017</v>
      </c>
      <c r="E86" s="237">
        <v>20017</v>
      </c>
      <c r="F86" s="322">
        <f t="shared" si="22"/>
        <v>1</v>
      </c>
      <c r="G86" s="332">
        <f t="shared" si="18"/>
        <v>0.00034167652028699286</v>
      </c>
      <c r="H86" s="243">
        <f aca="true" t="shared" si="25" ref="H86:H152">E86</f>
        <v>20017</v>
      </c>
      <c r="I86" s="237">
        <f>E86</f>
        <v>20017</v>
      </c>
      <c r="J86" s="240"/>
      <c r="K86" s="241"/>
      <c r="L86" s="241"/>
      <c r="M86" s="241"/>
      <c r="N86" s="243"/>
      <c r="O86" s="485"/>
      <c r="P86" s="481"/>
      <c r="Q86" s="481"/>
      <c r="R86" s="488"/>
    </row>
    <row r="87" spans="1:18" s="44" customFormat="1" ht="13.5" customHeight="1">
      <c r="A87" s="92"/>
      <c r="B87" s="95" t="s">
        <v>124</v>
      </c>
      <c r="C87" s="30" t="s">
        <v>125</v>
      </c>
      <c r="D87" s="76">
        <v>3250</v>
      </c>
      <c r="E87" s="237">
        <v>3250</v>
      </c>
      <c r="F87" s="322">
        <f t="shared" si="22"/>
        <v>1</v>
      </c>
      <c r="G87" s="332">
        <f t="shared" si="18"/>
        <v>5.54752805581619E-05</v>
      </c>
      <c r="H87" s="243">
        <f t="shared" si="25"/>
        <v>3250</v>
      </c>
      <c r="I87" s="237">
        <f>E87</f>
        <v>3250</v>
      </c>
      <c r="J87" s="240"/>
      <c r="K87" s="241"/>
      <c r="L87" s="241"/>
      <c r="M87" s="241"/>
      <c r="N87" s="243"/>
      <c r="O87" s="485"/>
      <c r="P87" s="481"/>
      <c r="Q87" s="481"/>
      <c r="R87" s="488"/>
    </row>
    <row r="88" spans="1:18" s="44" customFormat="1" ht="15" customHeight="1">
      <c r="A88" s="92"/>
      <c r="B88" s="35" t="s">
        <v>855</v>
      </c>
      <c r="C88" s="30" t="s">
        <v>856</v>
      </c>
      <c r="D88" s="76">
        <v>61650</v>
      </c>
      <c r="E88" s="237">
        <v>61650</v>
      </c>
      <c r="F88" s="322">
        <f t="shared" si="22"/>
        <v>1</v>
      </c>
      <c r="G88" s="332">
        <f t="shared" si="18"/>
        <v>0.0010523233988955943</v>
      </c>
      <c r="H88" s="243">
        <f t="shared" si="25"/>
        <v>61650</v>
      </c>
      <c r="I88" s="237">
        <f>H88</f>
        <v>61650</v>
      </c>
      <c r="J88" s="240"/>
      <c r="K88" s="241"/>
      <c r="L88" s="241"/>
      <c r="M88" s="241"/>
      <c r="N88" s="243"/>
      <c r="O88" s="485"/>
      <c r="P88" s="481"/>
      <c r="Q88" s="481"/>
      <c r="R88" s="488"/>
    </row>
    <row r="89" spans="1:18" s="44" customFormat="1" ht="12.75" customHeight="1">
      <c r="A89" s="92"/>
      <c r="B89" s="35" t="s">
        <v>126</v>
      </c>
      <c r="C89" s="30" t="s">
        <v>340</v>
      </c>
      <c r="D89" s="76">
        <v>659</v>
      </c>
      <c r="E89" s="237">
        <v>659.14</v>
      </c>
      <c r="F89" s="322">
        <f t="shared" si="22"/>
        <v>1.0002124430955994</v>
      </c>
      <c r="G89" s="332">
        <f t="shared" si="18"/>
        <v>1.1251069669879027E-05</v>
      </c>
      <c r="H89" s="243">
        <f t="shared" si="25"/>
        <v>659.14</v>
      </c>
      <c r="I89" s="237"/>
      <c r="J89" s="240">
        <f>H89</f>
        <v>659.14</v>
      </c>
      <c r="K89" s="241"/>
      <c r="L89" s="241"/>
      <c r="M89" s="241"/>
      <c r="N89" s="243"/>
      <c r="O89" s="485"/>
      <c r="P89" s="481"/>
      <c r="Q89" s="481"/>
      <c r="R89" s="488"/>
    </row>
    <row r="90" spans="1:18" s="44" customFormat="1" ht="14.25" customHeight="1">
      <c r="A90" s="92"/>
      <c r="B90" s="35" t="s">
        <v>131</v>
      </c>
      <c r="C90" s="30" t="s">
        <v>320</v>
      </c>
      <c r="D90" s="76">
        <v>4707</v>
      </c>
      <c r="E90" s="237">
        <v>4706.99</v>
      </c>
      <c r="F90" s="322">
        <f t="shared" si="22"/>
        <v>0.9999978755045676</v>
      </c>
      <c r="G90" s="332">
        <f aca="true" t="shared" si="26" ref="G90:G121">E90/$E$701</f>
        <v>8.03451048721423E-05</v>
      </c>
      <c r="H90" s="243">
        <f t="shared" si="25"/>
        <v>4706.99</v>
      </c>
      <c r="I90" s="237"/>
      <c r="J90" s="240">
        <f>H90</f>
        <v>4706.99</v>
      </c>
      <c r="K90" s="241"/>
      <c r="L90" s="241"/>
      <c r="M90" s="241"/>
      <c r="N90" s="243"/>
      <c r="O90" s="485"/>
      <c r="P90" s="481"/>
      <c r="Q90" s="481"/>
      <c r="R90" s="488"/>
    </row>
    <row r="91" spans="1:18" s="44" customFormat="1" ht="15" customHeight="1">
      <c r="A91" s="92"/>
      <c r="B91" s="35" t="s">
        <v>137</v>
      </c>
      <c r="C91" s="30" t="s">
        <v>138</v>
      </c>
      <c r="D91" s="76">
        <v>3850</v>
      </c>
      <c r="E91" s="237">
        <v>3850</v>
      </c>
      <c r="F91" s="322">
        <f t="shared" si="22"/>
        <v>1</v>
      </c>
      <c r="G91" s="332">
        <f t="shared" si="26"/>
        <v>6.571687081505333E-05</v>
      </c>
      <c r="H91" s="243">
        <f t="shared" si="25"/>
        <v>3850</v>
      </c>
      <c r="I91" s="237"/>
      <c r="J91" s="240">
        <f>H91</f>
        <v>3850</v>
      </c>
      <c r="K91" s="241"/>
      <c r="L91" s="241"/>
      <c r="M91" s="241"/>
      <c r="N91" s="243"/>
      <c r="O91" s="485"/>
      <c r="P91" s="481"/>
      <c r="Q91" s="481"/>
      <c r="R91" s="488"/>
    </row>
    <row r="92" spans="1:18" s="44" customFormat="1" ht="15.75" customHeight="1">
      <c r="A92" s="92"/>
      <c r="B92" s="35" t="s">
        <v>446</v>
      </c>
      <c r="C92" s="30" t="s">
        <v>404</v>
      </c>
      <c r="D92" s="76">
        <v>691</v>
      </c>
      <c r="E92" s="237">
        <v>691.07</v>
      </c>
      <c r="F92" s="322">
        <f t="shared" si="22"/>
        <v>1.0001013024602026</v>
      </c>
      <c r="G92" s="332">
        <f t="shared" si="26"/>
        <v>1.17960929647166E-05</v>
      </c>
      <c r="H92" s="243">
        <f t="shared" si="25"/>
        <v>691.07</v>
      </c>
      <c r="I92" s="237"/>
      <c r="J92" s="240">
        <f>H92</f>
        <v>691.07</v>
      </c>
      <c r="K92" s="241"/>
      <c r="L92" s="241"/>
      <c r="M92" s="241"/>
      <c r="N92" s="243"/>
      <c r="O92" s="485"/>
      <c r="P92" s="481"/>
      <c r="Q92" s="481"/>
      <c r="R92" s="488"/>
    </row>
    <row r="93" spans="1:18" s="44" customFormat="1" ht="17.25" customHeight="1">
      <c r="A93" s="92"/>
      <c r="B93" s="35" t="s">
        <v>447</v>
      </c>
      <c r="C93" s="30" t="s">
        <v>952</v>
      </c>
      <c r="D93" s="76">
        <v>1359</v>
      </c>
      <c r="E93" s="237">
        <v>1358.8</v>
      </c>
      <c r="F93" s="322">
        <f t="shared" si="22"/>
        <v>0.9998528329654157</v>
      </c>
      <c r="G93" s="332">
        <f t="shared" si="26"/>
        <v>2.3193788068440122E-05</v>
      </c>
      <c r="H93" s="243">
        <f t="shared" si="25"/>
        <v>1358.8</v>
      </c>
      <c r="I93" s="237"/>
      <c r="J93" s="240">
        <f>H93</f>
        <v>1358.8</v>
      </c>
      <c r="K93" s="241"/>
      <c r="L93" s="241"/>
      <c r="M93" s="241"/>
      <c r="N93" s="243"/>
      <c r="O93" s="485"/>
      <c r="P93" s="481"/>
      <c r="Q93" s="481"/>
      <c r="R93" s="488"/>
    </row>
    <row r="94" spans="1:18" s="43" customFormat="1" ht="18" customHeight="1">
      <c r="A94" s="90" t="s">
        <v>610</v>
      </c>
      <c r="B94" s="86"/>
      <c r="C94" s="67" t="s">
        <v>897</v>
      </c>
      <c r="D94" s="173">
        <f>D95</f>
        <v>3150</v>
      </c>
      <c r="E94" s="235">
        <f>E95</f>
        <v>3150</v>
      </c>
      <c r="F94" s="346">
        <f t="shared" si="22"/>
        <v>1</v>
      </c>
      <c r="G94" s="346">
        <f t="shared" si="26"/>
        <v>5.3768348848679996E-05</v>
      </c>
      <c r="H94" s="238">
        <f t="shared" si="25"/>
        <v>3150</v>
      </c>
      <c r="I94" s="235">
        <f aca="true" t="shared" si="27" ref="I94:R94">I95</f>
        <v>0</v>
      </c>
      <c r="J94" s="235">
        <f t="shared" si="27"/>
        <v>0</v>
      </c>
      <c r="K94" s="235">
        <f t="shared" si="27"/>
        <v>3150</v>
      </c>
      <c r="L94" s="235">
        <f t="shared" si="27"/>
        <v>0</v>
      </c>
      <c r="M94" s="235">
        <f t="shared" si="27"/>
        <v>0</v>
      </c>
      <c r="N94" s="235">
        <f t="shared" si="27"/>
        <v>0</v>
      </c>
      <c r="O94" s="235">
        <f t="shared" si="27"/>
        <v>0</v>
      </c>
      <c r="P94" s="235">
        <f t="shared" si="27"/>
        <v>0</v>
      </c>
      <c r="Q94" s="235">
        <f t="shared" si="27"/>
        <v>0</v>
      </c>
      <c r="R94" s="239">
        <f t="shared" si="27"/>
        <v>0</v>
      </c>
    </row>
    <row r="95" spans="1:18" s="44" customFormat="1" ht="56.25" customHeight="1">
      <c r="A95" s="92"/>
      <c r="B95" s="35" t="s">
        <v>611</v>
      </c>
      <c r="C95" s="30" t="s">
        <v>691</v>
      </c>
      <c r="D95" s="76">
        <v>3150</v>
      </c>
      <c r="E95" s="237">
        <v>3150</v>
      </c>
      <c r="F95" s="322">
        <f t="shared" si="22"/>
        <v>1</v>
      </c>
      <c r="G95" s="332">
        <f t="shared" si="26"/>
        <v>5.3768348848679996E-05</v>
      </c>
      <c r="H95" s="243">
        <f t="shared" si="25"/>
        <v>3150</v>
      </c>
      <c r="I95" s="237"/>
      <c r="J95" s="240"/>
      <c r="K95" s="241">
        <f>H95</f>
        <v>3150</v>
      </c>
      <c r="L95" s="241"/>
      <c r="M95" s="241"/>
      <c r="N95" s="243"/>
      <c r="O95" s="485"/>
      <c r="P95" s="481"/>
      <c r="Q95" s="481"/>
      <c r="R95" s="488"/>
    </row>
    <row r="96" spans="1:18" s="43" customFormat="1" ht="16.5" customHeight="1">
      <c r="A96" s="90" t="s">
        <v>291</v>
      </c>
      <c r="B96" s="86"/>
      <c r="C96" s="67" t="s">
        <v>292</v>
      </c>
      <c r="D96" s="173">
        <f>SUM(D97:D104)</f>
        <v>154470</v>
      </c>
      <c r="E96" s="235">
        <f>SUM(E97:E104)</f>
        <v>153483</v>
      </c>
      <c r="F96" s="346">
        <f t="shared" si="22"/>
        <v>0.9936104097883084</v>
      </c>
      <c r="G96" s="346">
        <f t="shared" si="26"/>
        <v>0.002619849995664112</v>
      </c>
      <c r="H96" s="235">
        <f aca="true" t="shared" si="28" ref="H96:N96">SUM(H97:H104)</f>
        <v>138533</v>
      </c>
      <c r="I96" s="235">
        <f t="shared" si="28"/>
        <v>0</v>
      </c>
      <c r="J96" s="235">
        <f t="shared" si="28"/>
        <v>59521.05</v>
      </c>
      <c r="K96" s="235">
        <f t="shared" si="28"/>
        <v>0</v>
      </c>
      <c r="L96" s="235">
        <f t="shared" si="28"/>
        <v>79011.95</v>
      </c>
      <c r="M96" s="235">
        <f t="shared" si="28"/>
        <v>0</v>
      </c>
      <c r="N96" s="235">
        <f t="shared" si="28"/>
        <v>0</v>
      </c>
      <c r="O96" s="235">
        <f>SUM(O97:O104)</f>
        <v>14950</v>
      </c>
      <c r="P96" s="235">
        <f>SUM(P97:P103)</f>
        <v>0</v>
      </c>
      <c r="Q96" s="235">
        <f>SUM(Q97:Q104)</f>
        <v>14950</v>
      </c>
      <c r="R96" s="239">
        <f>SUM(R97:R104)</f>
        <v>0</v>
      </c>
    </row>
    <row r="97" spans="1:18" s="44" customFormat="1" ht="18" customHeight="1">
      <c r="A97" s="92"/>
      <c r="B97" s="35" t="s">
        <v>118</v>
      </c>
      <c r="C97" s="30" t="s">
        <v>293</v>
      </c>
      <c r="D97" s="76">
        <v>80000</v>
      </c>
      <c r="E97" s="237">
        <v>79011.95</v>
      </c>
      <c r="F97" s="322">
        <f t="shared" si="22"/>
        <v>0.9876493749999999</v>
      </c>
      <c r="G97" s="332">
        <f t="shared" si="26"/>
        <v>0.0013486800288299878</v>
      </c>
      <c r="H97" s="243">
        <f t="shared" si="25"/>
        <v>79011.95</v>
      </c>
      <c r="I97" s="237"/>
      <c r="J97" s="240"/>
      <c r="K97" s="241"/>
      <c r="L97" s="241">
        <f>H97</f>
        <v>79011.95</v>
      </c>
      <c r="M97" s="241"/>
      <c r="N97" s="243"/>
      <c r="O97" s="485"/>
      <c r="P97" s="481"/>
      <c r="Q97" s="481"/>
      <c r="R97" s="488"/>
    </row>
    <row r="98" spans="1:18" s="44" customFormat="1" ht="12.75" customHeight="1">
      <c r="A98" s="92"/>
      <c r="B98" s="35" t="s">
        <v>126</v>
      </c>
      <c r="C98" s="30" t="s">
        <v>340</v>
      </c>
      <c r="D98" s="76">
        <v>16000</v>
      </c>
      <c r="E98" s="237">
        <v>16000.1</v>
      </c>
      <c r="F98" s="322">
        <f t="shared" si="22"/>
        <v>1.00000625</v>
      </c>
      <c r="G98" s="332">
        <f t="shared" si="26"/>
        <v>0.00027311078044881426</v>
      </c>
      <c r="H98" s="243">
        <f t="shared" si="25"/>
        <v>16000.1</v>
      </c>
      <c r="I98" s="237"/>
      <c r="J98" s="240">
        <f aca="true" t="shared" si="29" ref="J98:J103">H98</f>
        <v>16000.1</v>
      </c>
      <c r="K98" s="241"/>
      <c r="L98" s="241"/>
      <c r="M98" s="241"/>
      <c r="N98" s="243"/>
      <c r="O98" s="485"/>
      <c r="P98" s="481"/>
      <c r="Q98" s="481"/>
      <c r="R98" s="488"/>
    </row>
    <row r="99" spans="1:18" s="44" customFormat="1" ht="12.75" customHeight="1">
      <c r="A99" s="92"/>
      <c r="B99" s="35" t="s">
        <v>128</v>
      </c>
      <c r="C99" s="30" t="s">
        <v>318</v>
      </c>
      <c r="D99" s="76">
        <v>12320</v>
      </c>
      <c r="E99" s="237">
        <v>12320.09</v>
      </c>
      <c r="F99" s="322">
        <f t="shared" si="22"/>
        <v>1.0000073051948053</v>
      </c>
      <c r="G99" s="332">
        <f t="shared" si="26"/>
        <v>0.0002102955228467092</v>
      </c>
      <c r="H99" s="243">
        <f t="shared" si="25"/>
        <v>12320.09</v>
      </c>
      <c r="I99" s="237"/>
      <c r="J99" s="240">
        <f t="shared" si="29"/>
        <v>12320.09</v>
      </c>
      <c r="K99" s="241"/>
      <c r="L99" s="241"/>
      <c r="M99" s="241"/>
      <c r="N99" s="243"/>
      <c r="O99" s="485"/>
      <c r="P99" s="481"/>
      <c r="Q99" s="481"/>
      <c r="R99" s="488"/>
    </row>
    <row r="100" spans="1:18" s="44" customFormat="1" ht="12.75" customHeight="1">
      <c r="A100" s="92"/>
      <c r="B100" s="35" t="s">
        <v>131</v>
      </c>
      <c r="C100" s="30" t="s">
        <v>320</v>
      </c>
      <c r="D100" s="76">
        <v>20159</v>
      </c>
      <c r="E100" s="237">
        <v>20159.4</v>
      </c>
      <c r="F100" s="322">
        <f t="shared" si="22"/>
        <v>1.00001984225408</v>
      </c>
      <c r="G100" s="332">
        <f t="shared" si="26"/>
        <v>0.0003441071910412951</v>
      </c>
      <c r="H100" s="243">
        <f t="shared" si="25"/>
        <v>20159.4</v>
      </c>
      <c r="I100" s="237"/>
      <c r="J100" s="240">
        <f t="shared" si="29"/>
        <v>20159.4</v>
      </c>
      <c r="K100" s="241"/>
      <c r="L100" s="241"/>
      <c r="M100" s="241"/>
      <c r="N100" s="243"/>
      <c r="O100" s="485"/>
      <c r="P100" s="481"/>
      <c r="Q100" s="481"/>
      <c r="R100" s="488"/>
    </row>
    <row r="101" spans="1:18" s="44" customFormat="1" ht="15.75" customHeight="1">
      <c r="A101" s="92"/>
      <c r="B101" s="35" t="s">
        <v>444</v>
      </c>
      <c r="C101" s="30" t="s">
        <v>948</v>
      </c>
      <c r="D101" s="76">
        <v>300</v>
      </c>
      <c r="E101" s="237">
        <v>299.7</v>
      </c>
      <c r="F101" s="322">
        <f t="shared" si="22"/>
        <v>0.999</v>
      </c>
      <c r="G101" s="332">
        <f t="shared" si="26"/>
        <v>5.115674333317268E-06</v>
      </c>
      <c r="H101" s="243">
        <f t="shared" si="25"/>
        <v>299.7</v>
      </c>
      <c r="I101" s="237"/>
      <c r="J101" s="240">
        <f t="shared" si="29"/>
        <v>299.7</v>
      </c>
      <c r="K101" s="241"/>
      <c r="L101" s="241"/>
      <c r="M101" s="241"/>
      <c r="N101" s="243"/>
      <c r="O101" s="485"/>
      <c r="P101" s="481"/>
      <c r="Q101" s="481"/>
      <c r="R101" s="488"/>
    </row>
    <row r="102" spans="1:18" s="44" customFormat="1" ht="16.5" customHeight="1">
      <c r="A102" s="92"/>
      <c r="B102" s="35" t="s">
        <v>446</v>
      </c>
      <c r="C102" s="30" t="s">
        <v>449</v>
      </c>
      <c r="D102" s="76">
        <v>1710</v>
      </c>
      <c r="E102" s="237">
        <v>1710.3</v>
      </c>
      <c r="F102" s="322">
        <f t="shared" si="22"/>
        <v>1.0001754385964912</v>
      </c>
      <c r="G102" s="332">
        <f t="shared" si="26"/>
        <v>2.9193653027269016E-05</v>
      </c>
      <c r="H102" s="243">
        <f t="shared" si="25"/>
        <v>1710.3</v>
      </c>
      <c r="I102" s="237"/>
      <c r="J102" s="240">
        <f t="shared" si="29"/>
        <v>1710.3</v>
      </c>
      <c r="K102" s="241"/>
      <c r="L102" s="241"/>
      <c r="M102" s="241"/>
      <c r="N102" s="243"/>
      <c r="O102" s="485"/>
      <c r="P102" s="481"/>
      <c r="Q102" s="481"/>
      <c r="R102" s="488"/>
    </row>
    <row r="103" spans="1:18" s="44" customFormat="1" ht="12.75" customHeight="1">
      <c r="A103" s="92"/>
      <c r="B103" s="35" t="s">
        <v>447</v>
      </c>
      <c r="C103" s="30" t="s">
        <v>952</v>
      </c>
      <c r="D103" s="76">
        <v>9031</v>
      </c>
      <c r="E103" s="237">
        <v>9031.46</v>
      </c>
      <c r="F103" s="322">
        <f t="shared" si="22"/>
        <v>1.0000509356660392</v>
      </c>
      <c r="G103" s="332">
        <f t="shared" si="26"/>
        <v>0.0001541608545691744</v>
      </c>
      <c r="H103" s="243">
        <f t="shared" si="25"/>
        <v>9031.46</v>
      </c>
      <c r="I103" s="237"/>
      <c r="J103" s="240">
        <f t="shared" si="29"/>
        <v>9031.46</v>
      </c>
      <c r="K103" s="241"/>
      <c r="L103" s="241"/>
      <c r="M103" s="241"/>
      <c r="N103" s="243"/>
      <c r="O103" s="485"/>
      <c r="P103" s="481"/>
      <c r="Q103" s="481"/>
      <c r="R103" s="488"/>
    </row>
    <row r="104" spans="1:18" s="44" customFormat="1" ht="22.5" customHeight="1">
      <c r="A104" s="92"/>
      <c r="B104" s="35" t="s">
        <v>117</v>
      </c>
      <c r="C104" s="30" t="s">
        <v>690</v>
      </c>
      <c r="D104" s="76">
        <v>14950</v>
      </c>
      <c r="E104" s="237">
        <v>14950</v>
      </c>
      <c r="F104" s="322">
        <f t="shared" si="22"/>
        <v>1</v>
      </c>
      <c r="G104" s="332">
        <f t="shared" si="26"/>
        <v>0.00025518629056754476</v>
      </c>
      <c r="H104" s="243"/>
      <c r="I104" s="237"/>
      <c r="J104" s="240"/>
      <c r="K104" s="241"/>
      <c r="L104" s="241"/>
      <c r="M104" s="241"/>
      <c r="N104" s="243"/>
      <c r="O104" s="241">
        <f>E104</f>
        <v>14950</v>
      </c>
      <c r="P104" s="703"/>
      <c r="Q104" s="241">
        <f>O104</f>
        <v>14950</v>
      </c>
      <c r="R104" s="704"/>
    </row>
    <row r="105" spans="1:18" s="43" customFormat="1" ht="15.75" customHeight="1">
      <c r="A105" s="90" t="s">
        <v>294</v>
      </c>
      <c r="B105" s="86"/>
      <c r="C105" s="67" t="s">
        <v>295</v>
      </c>
      <c r="D105" s="173">
        <f>SUM(D106:D131)</f>
        <v>2922820</v>
      </c>
      <c r="E105" s="235">
        <f>SUM(E106:E131)</f>
        <v>2613302.44</v>
      </c>
      <c r="F105" s="346">
        <f t="shared" si="22"/>
        <v>0.8941031059045715</v>
      </c>
      <c r="G105" s="346">
        <f t="shared" si="26"/>
        <v>0.04460728801302433</v>
      </c>
      <c r="H105" s="235">
        <f>SUM(H106:H131)</f>
        <v>2602322.44</v>
      </c>
      <c r="I105" s="235">
        <f aca="true" t="shared" si="30" ref="I105:R105">SUM(I106:I131)</f>
        <v>1851442.24</v>
      </c>
      <c r="J105" s="235">
        <f t="shared" si="30"/>
        <v>747337.8400000003</v>
      </c>
      <c r="K105" s="235">
        <f t="shared" si="30"/>
        <v>0</v>
      </c>
      <c r="L105" s="235">
        <f t="shared" si="30"/>
        <v>2236.16</v>
      </c>
      <c r="M105" s="235">
        <f t="shared" si="30"/>
        <v>1306.2</v>
      </c>
      <c r="N105" s="235">
        <f t="shared" si="30"/>
        <v>0</v>
      </c>
      <c r="O105" s="235">
        <f t="shared" si="30"/>
        <v>10980</v>
      </c>
      <c r="P105" s="235">
        <f t="shared" si="30"/>
        <v>0</v>
      </c>
      <c r="Q105" s="235">
        <f t="shared" si="30"/>
        <v>10980</v>
      </c>
      <c r="R105" s="239">
        <f t="shared" si="30"/>
        <v>0</v>
      </c>
    </row>
    <row r="106" spans="1:18" s="43" customFormat="1" ht="45.75" customHeight="1">
      <c r="A106" s="92"/>
      <c r="B106" s="345" t="s">
        <v>541</v>
      </c>
      <c r="C106" s="30" t="s">
        <v>540</v>
      </c>
      <c r="D106" s="347">
        <v>1306</v>
      </c>
      <c r="E106" s="237">
        <v>1306.2</v>
      </c>
      <c r="F106" s="322">
        <f t="shared" si="22"/>
        <v>1.0001531393568148</v>
      </c>
      <c r="G106" s="332">
        <f t="shared" si="26"/>
        <v>2.229594198925264E-05</v>
      </c>
      <c r="H106" s="243">
        <f t="shared" si="25"/>
        <v>1306.2</v>
      </c>
      <c r="I106" s="345"/>
      <c r="J106" s="345"/>
      <c r="K106" s="241"/>
      <c r="L106" s="241"/>
      <c r="M106" s="241">
        <f>H106</f>
        <v>1306.2</v>
      </c>
      <c r="N106" s="345"/>
      <c r="O106" s="345"/>
      <c r="P106" s="483"/>
      <c r="Q106" s="483"/>
      <c r="R106" s="490"/>
    </row>
    <row r="107" spans="1:18" s="44" customFormat="1" ht="18" customHeight="1">
      <c r="A107" s="92"/>
      <c r="B107" s="35" t="s">
        <v>927</v>
      </c>
      <c r="C107" s="30" t="s">
        <v>886</v>
      </c>
      <c r="D107" s="76">
        <v>2236</v>
      </c>
      <c r="E107" s="237">
        <v>2236.16</v>
      </c>
      <c r="F107" s="322">
        <f t="shared" si="22"/>
        <v>1.000071556350626</v>
      </c>
      <c r="G107" s="332">
        <f t="shared" si="26"/>
        <v>3.8169724114750556E-05</v>
      </c>
      <c r="H107" s="243">
        <f t="shared" si="25"/>
        <v>2236.16</v>
      </c>
      <c r="I107" s="237"/>
      <c r="J107" s="240"/>
      <c r="K107" s="241"/>
      <c r="L107" s="241">
        <f>H107</f>
        <v>2236.16</v>
      </c>
      <c r="M107" s="241"/>
      <c r="N107" s="243"/>
      <c r="O107" s="485"/>
      <c r="P107" s="481"/>
      <c r="Q107" s="481"/>
      <c r="R107" s="488"/>
    </row>
    <row r="108" spans="1:18" s="44" customFormat="1" ht="18.75" customHeight="1">
      <c r="A108" s="92"/>
      <c r="B108" s="35" t="s">
        <v>119</v>
      </c>
      <c r="C108" s="30" t="s">
        <v>1013</v>
      </c>
      <c r="D108" s="76">
        <v>1442453</v>
      </c>
      <c r="E108" s="237">
        <v>1442453.09</v>
      </c>
      <c r="F108" s="322">
        <f t="shared" si="22"/>
        <v>1.0000000623937142</v>
      </c>
      <c r="G108" s="332">
        <f t="shared" si="26"/>
        <v>0.02462168918761156</v>
      </c>
      <c r="H108" s="243">
        <f t="shared" si="25"/>
        <v>1442453.09</v>
      </c>
      <c r="I108" s="237">
        <f>H108</f>
        <v>1442453.09</v>
      </c>
      <c r="J108" s="240"/>
      <c r="K108" s="241"/>
      <c r="L108" s="241"/>
      <c r="M108" s="241"/>
      <c r="N108" s="243"/>
      <c r="O108" s="485"/>
      <c r="P108" s="481"/>
      <c r="Q108" s="481"/>
      <c r="R108" s="488"/>
    </row>
    <row r="109" spans="1:18" s="44" customFormat="1" ht="16.5" customHeight="1">
      <c r="A109" s="92"/>
      <c r="B109" s="35" t="s">
        <v>122</v>
      </c>
      <c r="C109" s="30" t="s">
        <v>123</v>
      </c>
      <c r="D109" s="76">
        <v>140438</v>
      </c>
      <c r="E109" s="237">
        <v>140438.42</v>
      </c>
      <c r="F109" s="322">
        <f t="shared" si="22"/>
        <v>1.0000029906435581</v>
      </c>
      <c r="G109" s="332">
        <f t="shared" si="26"/>
        <v>0.0023971879232753774</v>
      </c>
      <c r="H109" s="243">
        <f t="shared" si="25"/>
        <v>140438.42</v>
      </c>
      <c r="I109" s="237">
        <f>H109</f>
        <v>140438.42</v>
      </c>
      <c r="J109" s="240"/>
      <c r="K109" s="241"/>
      <c r="L109" s="241"/>
      <c r="M109" s="241"/>
      <c r="N109" s="243"/>
      <c r="O109" s="485"/>
      <c r="P109" s="481"/>
      <c r="Q109" s="481"/>
      <c r="R109" s="488"/>
    </row>
    <row r="110" spans="1:18" s="44" customFormat="1" ht="18" customHeight="1">
      <c r="A110" s="92"/>
      <c r="B110" s="95" t="s">
        <v>201</v>
      </c>
      <c r="C110" s="30" t="s">
        <v>149</v>
      </c>
      <c r="D110" s="76">
        <v>217613</v>
      </c>
      <c r="E110" s="237">
        <v>217613.41</v>
      </c>
      <c r="F110" s="322">
        <f t="shared" si="22"/>
        <v>1.0000018840786167</v>
      </c>
      <c r="G110" s="332">
        <f t="shared" si="26"/>
        <v>0.003714512299374866</v>
      </c>
      <c r="H110" s="243">
        <f t="shared" si="25"/>
        <v>217613.41</v>
      </c>
      <c r="I110" s="237">
        <f>H110</f>
        <v>217613.41</v>
      </c>
      <c r="J110" s="240"/>
      <c r="K110" s="241"/>
      <c r="L110" s="241"/>
      <c r="M110" s="241"/>
      <c r="N110" s="243"/>
      <c r="O110" s="485"/>
      <c r="P110" s="481"/>
      <c r="Q110" s="481"/>
      <c r="R110" s="488"/>
    </row>
    <row r="111" spans="1:18" s="44" customFormat="1" ht="21.75" customHeight="1">
      <c r="A111" s="92"/>
      <c r="B111" s="95" t="s">
        <v>124</v>
      </c>
      <c r="C111" s="30" t="s">
        <v>856</v>
      </c>
      <c r="D111" s="76">
        <v>24772</v>
      </c>
      <c r="E111" s="237">
        <v>24771.57</v>
      </c>
      <c r="F111" s="322">
        <f t="shared" si="22"/>
        <v>0.9999826416922332</v>
      </c>
      <c r="G111" s="332">
        <f t="shared" si="26"/>
        <v>0.0004228337832665067</v>
      </c>
      <c r="H111" s="243">
        <f t="shared" si="25"/>
        <v>24771.57</v>
      </c>
      <c r="I111" s="237">
        <f>H111</f>
        <v>24771.57</v>
      </c>
      <c r="J111" s="240"/>
      <c r="K111" s="241"/>
      <c r="L111" s="241"/>
      <c r="M111" s="241"/>
      <c r="N111" s="243"/>
      <c r="O111" s="485"/>
      <c r="P111" s="481"/>
      <c r="Q111" s="481"/>
      <c r="R111" s="488"/>
    </row>
    <row r="112" spans="1:18" s="44" customFormat="1" ht="17.25" customHeight="1">
      <c r="A112" s="92"/>
      <c r="B112" s="95" t="s">
        <v>855</v>
      </c>
      <c r="C112" s="30" t="s">
        <v>125</v>
      </c>
      <c r="D112" s="76">
        <v>26166</v>
      </c>
      <c r="E112" s="237">
        <v>26165.75</v>
      </c>
      <c r="F112" s="322">
        <f t="shared" si="22"/>
        <v>0.9999904456164488</v>
      </c>
      <c r="G112" s="332">
        <f t="shared" si="26"/>
        <v>0.00044663148377376146</v>
      </c>
      <c r="H112" s="243">
        <f t="shared" si="25"/>
        <v>26165.75</v>
      </c>
      <c r="I112" s="237">
        <f>H112</f>
        <v>26165.75</v>
      </c>
      <c r="J112" s="240"/>
      <c r="K112" s="241"/>
      <c r="L112" s="241"/>
      <c r="M112" s="241"/>
      <c r="N112" s="243"/>
      <c r="O112" s="485"/>
      <c r="P112" s="481"/>
      <c r="Q112" s="481"/>
      <c r="R112" s="488"/>
    </row>
    <row r="113" spans="1:18" s="44" customFormat="1" ht="18" customHeight="1">
      <c r="A113" s="92"/>
      <c r="B113" s="35" t="s">
        <v>126</v>
      </c>
      <c r="C113" s="30" t="s">
        <v>340</v>
      </c>
      <c r="D113" s="76">
        <v>73000</v>
      </c>
      <c r="E113" s="237">
        <v>40380.49</v>
      </c>
      <c r="F113" s="322">
        <f t="shared" si="22"/>
        <v>0.5531573972602739</v>
      </c>
      <c r="G113" s="332">
        <f t="shared" si="26"/>
        <v>0.0006892673882541695</v>
      </c>
      <c r="H113" s="243">
        <f t="shared" si="25"/>
        <v>40380.49</v>
      </c>
      <c r="I113" s="237"/>
      <c r="J113" s="240">
        <f>H113</f>
        <v>40380.49</v>
      </c>
      <c r="K113" s="241"/>
      <c r="L113" s="241"/>
      <c r="M113" s="241"/>
      <c r="N113" s="243"/>
      <c r="O113" s="485"/>
      <c r="P113" s="481"/>
      <c r="Q113" s="481"/>
      <c r="R113" s="488"/>
    </row>
    <row r="114" spans="1:18" s="44" customFormat="1" ht="15.75" customHeight="1">
      <c r="A114" s="92"/>
      <c r="B114" s="35" t="s">
        <v>128</v>
      </c>
      <c r="C114" s="30" t="s">
        <v>318</v>
      </c>
      <c r="D114" s="76">
        <v>72000</v>
      </c>
      <c r="E114" s="237">
        <v>68580.26</v>
      </c>
      <c r="F114" s="322">
        <f t="shared" si="22"/>
        <v>0.952503611111111</v>
      </c>
      <c r="G114" s="332">
        <f t="shared" si="26"/>
        <v>0.001170618204385135</v>
      </c>
      <c r="H114" s="243">
        <f t="shared" si="25"/>
        <v>68580.26</v>
      </c>
      <c r="I114" s="237"/>
      <c r="J114" s="240">
        <f aca="true" t="shared" si="31" ref="J114:J130">H114</f>
        <v>68580.26</v>
      </c>
      <c r="K114" s="241"/>
      <c r="L114" s="241"/>
      <c r="M114" s="241"/>
      <c r="N114" s="243"/>
      <c r="O114" s="485"/>
      <c r="P114" s="481"/>
      <c r="Q114" s="481"/>
      <c r="R114" s="488"/>
    </row>
    <row r="115" spans="1:18" s="44" customFormat="1" ht="15" customHeight="1">
      <c r="A115" s="92"/>
      <c r="B115" s="35" t="s">
        <v>306</v>
      </c>
      <c r="C115" s="30" t="s">
        <v>307</v>
      </c>
      <c r="D115" s="76">
        <v>2320</v>
      </c>
      <c r="E115" s="237">
        <v>2320</v>
      </c>
      <c r="F115" s="322">
        <f t="shared" si="22"/>
        <v>1</v>
      </c>
      <c r="G115" s="332">
        <f t="shared" si="26"/>
        <v>3.960081565998019E-05</v>
      </c>
      <c r="H115" s="243">
        <f t="shared" si="25"/>
        <v>2320</v>
      </c>
      <c r="I115" s="237"/>
      <c r="J115" s="240">
        <f t="shared" si="31"/>
        <v>2320</v>
      </c>
      <c r="K115" s="241"/>
      <c r="L115" s="241"/>
      <c r="M115" s="241"/>
      <c r="N115" s="243"/>
      <c r="O115" s="485"/>
      <c r="P115" s="481"/>
      <c r="Q115" s="481"/>
      <c r="R115" s="488"/>
    </row>
    <row r="116" spans="1:18" s="44" customFormat="1" ht="16.5" customHeight="1">
      <c r="A116" s="92"/>
      <c r="B116" s="35" t="s">
        <v>131</v>
      </c>
      <c r="C116" s="30" t="s">
        <v>320</v>
      </c>
      <c r="D116" s="76">
        <v>788942</v>
      </c>
      <c r="E116" s="237">
        <v>517466.98</v>
      </c>
      <c r="F116" s="322">
        <f t="shared" si="22"/>
        <v>0.6558999013869207</v>
      </c>
      <c r="G116" s="332">
        <f t="shared" si="26"/>
        <v>0.008832807967718386</v>
      </c>
      <c r="H116" s="243">
        <f t="shared" si="25"/>
        <v>517466.98</v>
      </c>
      <c r="I116" s="237"/>
      <c r="J116" s="240">
        <f t="shared" si="31"/>
        <v>517466.98</v>
      </c>
      <c r="K116" s="241"/>
      <c r="L116" s="241"/>
      <c r="M116" s="241"/>
      <c r="N116" s="243"/>
      <c r="O116" s="485"/>
      <c r="P116" s="481"/>
      <c r="Q116" s="481"/>
      <c r="R116" s="488"/>
    </row>
    <row r="117" spans="1:18" s="44" customFormat="1" ht="15" customHeight="1">
      <c r="A117" s="92"/>
      <c r="B117" s="35" t="s">
        <v>857</v>
      </c>
      <c r="C117" s="30" t="s">
        <v>605</v>
      </c>
      <c r="D117" s="76">
        <v>3221</v>
      </c>
      <c r="E117" s="237">
        <v>3220.8</v>
      </c>
      <c r="F117" s="322">
        <f t="shared" si="22"/>
        <v>0.9999379074821485</v>
      </c>
      <c r="G117" s="332">
        <f t="shared" si="26"/>
        <v>5.497685649899319E-05</v>
      </c>
      <c r="H117" s="243">
        <f t="shared" si="25"/>
        <v>3220.8</v>
      </c>
      <c r="I117" s="237"/>
      <c r="J117" s="240">
        <f t="shared" si="31"/>
        <v>3220.8</v>
      </c>
      <c r="K117" s="241"/>
      <c r="L117" s="241"/>
      <c r="M117" s="241"/>
      <c r="N117" s="243"/>
      <c r="O117" s="485"/>
      <c r="P117" s="481"/>
      <c r="Q117" s="481"/>
      <c r="R117" s="488"/>
    </row>
    <row r="118" spans="1:18" s="44" customFormat="1" ht="17.25" customHeight="1">
      <c r="A118" s="92"/>
      <c r="B118" s="35" t="s">
        <v>451</v>
      </c>
      <c r="C118" s="30" t="s">
        <v>947</v>
      </c>
      <c r="D118" s="76">
        <v>10000</v>
      </c>
      <c r="E118" s="237">
        <v>9176.89</v>
      </c>
      <c r="F118" s="322">
        <f t="shared" si="22"/>
        <v>0.917689</v>
      </c>
      <c r="G118" s="332">
        <f t="shared" si="26"/>
        <v>0.00015664324535427396</v>
      </c>
      <c r="H118" s="243">
        <f t="shared" si="25"/>
        <v>9176.89</v>
      </c>
      <c r="I118" s="237"/>
      <c r="J118" s="240">
        <f t="shared" si="31"/>
        <v>9176.89</v>
      </c>
      <c r="K118" s="241"/>
      <c r="L118" s="241"/>
      <c r="M118" s="241"/>
      <c r="N118" s="243"/>
      <c r="O118" s="485"/>
      <c r="P118" s="481"/>
      <c r="Q118" s="481"/>
      <c r="R118" s="488"/>
    </row>
    <row r="119" spans="1:18" s="44" customFormat="1" ht="18" customHeight="1">
      <c r="A119" s="92"/>
      <c r="B119" s="35" t="s">
        <v>444</v>
      </c>
      <c r="C119" s="30" t="s">
        <v>948</v>
      </c>
      <c r="D119" s="76">
        <v>9000</v>
      </c>
      <c r="E119" s="237">
        <v>8425.06</v>
      </c>
      <c r="F119" s="322">
        <f t="shared" si="22"/>
        <v>0.9361177777777777</v>
      </c>
      <c r="G119" s="332">
        <f t="shared" si="26"/>
        <v>0.00014381002068287614</v>
      </c>
      <c r="H119" s="243">
        <f t="shared" si="25"/>
        <v>8425.06</v>
      </c>
      <c r="I119" s="237"/>
      <c r="J119" s="240">
        <f t="shared" si="31"/>
        <v>8425.06</v>
      </c>
      <c r="K119" s="241"/>
      <c r="L119" s="241"/>
      <c r="M119" s="241"/>
      <c r="N119" s="243"/>
      <c r="O119" s="485"/>
      <c r="P119" s="481"/>
      <c r="Q119" s="481"/>
      <c r="R119" s="488"/>
    </row>
    <row r="120" spans="1:18" s="44" customFormat="1" ht="21" customHeight="1">
      <c r="A120" s="92"/>
      <c r="B120" s="35" t="s">
        <v>452</v>
      </c>
      <c r="C120" s="30" t="s">
        <v>1023</v>
      </c>
      <c r="D120" s="76">
        <v>212</v>
      </c>
      <c r="E120" s="237">
        <v>212.28</v>
      </c>
      <c r="F120" s="322">
        <f t="shared" si="22"/>
        <v>1.0013207547169811</v>
      </c>
      <c r="G120" s="332">
        <f t="shared" si="26"/>
        <v>3.6234746328881873E-06</v>
      </c>
      <c r="H120" s="243">
        <f t="shared" si="25"/>
        <v>212.28</v>
      </c>
      <c r="I120" s="237"/>
      <c r="J120" s="240">
        <f t="shared" si="31"/>
        <v>212.28</v>
      </c>
      <c r="K120" s="241"/>
      <c r="L120" s="241"/>
      <c r="M120" s="241"/>
      <c r="N120" s="243"/>
      <c r="O120" s="485"/>
      <c r="P120" s="481"/>
      <c r="Q120" s="481"/>
      <c r="R120" s="488"/>
    </row>
    <row r="121" spans="1:18" s="44" customFormat="1" ht="13.5" customHeight="1">
      <c r="A121" s="92"/>
      <c r="B121" s="35" t="s">
        <v>133</v>
      </c>
      <c r="C121" s="30" t="s">
        <v>134</v>
      </c>
      <c r="D121" s="76">
        <v>8000</v>
      </c>
      <c r="E121" s="237">
        <v>7762.97</v>
      </c>
      <c r="F121" s="322">
        <f t="shared" si="22"/>
        <v>0.97037125</v>
      </c>
      <c r="G121" s="332">
        <f t="shared" si="26"/>
        <v>0.00013250859652756743</v>
      </c>
      <c r="H121" s="243">
        <f t="shared" si="25"/>
        <v>7762.97</v>
      </c>
      <c r="I121" s="237"/>
      <c r="J121" s="240">
        <f t="shared" si="31"/>
        <v>7762.97</v>
      </c>
      <c r="K121" s="241"/>
      <c r="L121" s="241"/>
      <c r="M121" s="241"/>
      <c r="N121" s="243"/>
      <c r="O121" s="485"/>
      <c r="P121" s="481"/>
      <c r="Q121" s="481"/>
      <c r="R121" s="488"/>
    </row>
    <row r="122" spans="1:18" s="44" customFormat="1" ht="20.25" customHeight="1">
      <c r="A122" s="92"/>
      <c r="B122" s="35" t="s">
        <v>906</v>
      </c>
      <c r="C122" s="30" t="s">
        <v>907</v>
      </c>
      <c r="D122" s="76">
        <v>529</v>
      </c>
      <c r="E122" s="237">
        <v>529.27</v>
      </c>
      <c r="F122" s="322">
        <f t="shared" si="22"/>
        <v>1.0005103969754252</v>
      </c>
      <c r="G122" s="332">
        <f aca="true" t="shared" si="32" ref="G122:G152">E122/$E$701</f>
        <v>9.034277458774877E-06</v>
      </c>
      <c r="H122" s="243">
        <f t="shared" si="25"/>
        <v>529.27</v>
      </c>
      <c r="I122" s="237"/>
      <c r="J122" s="240">
        <f t="shared" si="31"/>
        <v>529.27</v>
      </c>
      <c r="K122" s="241"/>
      <c r="L122" s="241"/>
      <c r="M122" s="241"/>
      <c r="N122" s="243"/>
      <c r="O122" s="485"/>
      <c r="P122" s="481"/>
      <c r="Q122" s="481"/>
      <c r="R122" s="488"/>
    </row>
    <row r="123" spans="1:18" s="44" customFormat="1" ht="16.5" customHeight="1">
      <c r="A123" s="92"/>
      <c r="B123" s="35" t="s">
        <v>135</v>
      </c>
      <c r="C123" s="30" t="s">
        <v>136</v>
      </c>
      <c r="D123" s="76">
        <v>1222</v>
      </c>
      <c r="E123" s="237">
        <v>1222</v>
      </c>
      <c r="F123" s="322">
        <f t="shared" si="22"/>
        <v>1</v>
      </c>
      <c r="G123" s="332">
        <f t="shared" si="32"/>
        <v>2.0858705489868875E-05</v>
      </c>
      <c r="H123" s="243">
        <f t="shared" si="25"/>
        <v>1222</v>
      </c>
      <c r="I123" s="237"/>
      <c r="J123" s="240">
        <f t="shared" si="31"/>
        <v>1222</v>
      </c>
      <c r="K123" s="241"/>
      <c r="L123" s="241"/>
      <c r="M123" s="241"/>
      <c r="N123" s="243"/>
      <c r="O123" s="485"/>
      <c r="P123" s="481"/>
      <c r="Q123" s="481"/>
      <c r="R123" s="488"/>
    </row>
    <row r="124" spans="1:18" s="44" customFormat="1" ht="15.75" customHeight="1">
      <c r="A124" s="92"/>
      <c r="B124" s="35" t="s">
        <v>137</v>
      </c>
      <c r="C124" s="30" t="s">
        <v>138</v>
      </c>
      <c r="D124" s="76">
        <v>47300</v>
      </c>
      <c r="E124" s="237">
        <v>47300</v>
      </c>
      <c r="F124" s="322">
        <f t="shared" si="22"/>
        <v>1</v>
      </c>
      <c r="G124" s="332">
        <f t="shared" si="32"/>
        <v>0.000807378698584941</v>
      </c>
      <c r="H124" s="243">
        <f t="shared" si="25"/>
        <v>47300</v>
      </c>
      <c r="I124" s="237"/>
      <c r="J124" s="240">
        <f t="shared" si="31"/>
        <v>47300</v>
      </c>
      <c r="K124" s="241"/>
      <c r="L124" s="241"/>
      <c r="M124" s="241"/>
      <c r="N124" s="243"/>
      <c r="O124" s="485"/>
      <c r="P124" s="481"/>
      <c r="Q124" s="481"/>
      <c r="R124" s="488"/>
    </row>
    <row r="125" spans="1:18" s="44" customFormat="1" ht="18" customHeight="1">
      <c r="A125" s="93"/>
      <c r="B125" s="95" t="s">
        <v>537</v>
      </c>
      <c r="C125" s="30" t="s">
        <v>538</v>
      </c>
      <c r="D125" s="76">
        <v>53</v>
      </c>
      <c r="E125" s="237">
        <v>53</v>
      </c>
      <c r="F125" s="322">
        <f t="shared" si="22"/>
        <v>1</v>
      </c>
      <c r="G125" s="332">
        <f t="shared" si="32"/>
        <v>9.046738060254095E-07</v>
      </c>
      <c r="H125" s="243">
        <f t="shared" si="25"/>
        <v>53</v>
      </c>
      <c r="I125" s="237"/>
      <c r="J125" s="240">
        <f t="shared" si="31"/>
        <v>53</v>
      </c>
      <c r="K125" s="241"/>
      <c r="L125" s="241"/>
      <c r="M125" s="241"/>
      <c r="N125" s="243"/>
      <c r="O125" s="485"/>
      <c r="P125" s="481"/>
      <c r="Q125" s="481"/>
      <c r="R125" s="488"/>
    </row>
    <row r="126" spans="1:18" s="44" customFormat="1" ht="23.25" customHeight="1">
      <c r="A126" s="93"/>
      <c r="B126" s="95" t="s">
        <v>628</v>
      </c>
      <c r="C126" s="30" t="s">
        <v>629</v>
      </c>
      <c r="D126" s="76">
        <v>425</v>
      </c>
      <c r="E126" s="237">
        <v>425</v>
      </c>
      <c r="F126" s="322">
        <f t="shared" si="22"/>
        <v>1</v>
      </c>
      <c r="G126" s="332">
        <f t="shared" si="32"/>
        <v>7.254459765298095E-06</v>
      </c>
      <c r="H126" s="243">
        <f t="shared" si="25"/>
        <v>425</v>
      </c>
      <c r="I126" s="237"/>
      <c r="J126" s="240">
        <f t="shared" si="31"/>
        <v>425</v>
      </c>
      <c r="K126" s="241"/>
      <c r="L126" s="241"/>
      <c r="M126" s="241"/>
      <c r="N126" s="243"/>
      <c r="O126" s="485"/>
      <c r="P126" s="481"/>
      <c r="Q126" s="481"/>
      <c r="R126" s="488"/>
    </row>
    <row r="127" spans="1:18" s="44" customFormat="1" ht="18.75" customHeight="1">
      <c r="A127" s="93"/>
      <c r="B127" s="95" t="s">
        <v>870</v>
      </c>
      <c r="C127" s="30" t="s">
        <v>1024</v>
      </c>
      <c r="D127" s="76">
        <v>700</v>
      </c>
      <c r="E127" s="237">
        <v>330.55</v>
      </c>
      <c r="F127" s="322">
        <f t="shared" si="22"/>
        <v>0.47221428571428575</v>
      </c>
      <c r="G127" s="332">
        <f t="shared" si="32"/>
        <v>5.642262765692436E-06</v>
      </c>
      <c r="H127" s="243">
        <f t="shared" si="25"/>
        <v>330.55</v>
      </c>
      <c r="I127" s="237"/>
      <c r="J127" s="240">
        <f t="shared" si="31"/>
        <v>330.55</v>
      </c>
      <c r="K127" s="241"/>
      <c r="L127" s="241"/>
      <c r="M127" s="241"/>
      <c r="N127" s="243"/>
      <c r="O127" s="485"/>
      <c r="P127" s="481"/>
      <c r="Q127" s="481"/>
      <c r="R127" s="488"/>
    </row>
    <row r="128" spans="1:18" s="44" customFormat="1" ht="18" customHeight="1">
      <c r="A128" s="93"/>
      <c r="B128" s="95" t="s">
        <v>445</v>
      </c>
      <c r="C128" s="30" t="s">
        <v>1021</v>
      </c>
      <c r="D128" s="76">
        <v>8325</v>
      </c>
      <c r="E128" s="237">
        <v>8325.31</v>
      </c>
      <c r="F128" s="322">
        <f t="shared" si="22"/>
        <v>1.0000372372372373</v>
      </c>
      <c r="G128" s="332">
        <f t="shared" si="32"/>
        <v>0.00014210735630266794</v>
      </c>
      <c r="H128" s="243">
        <f t="shared" si="25"/>
        <v>8325.31</v>
      </c>
      <c r="I128" s="237"/>
      <c r="J128" s="240">
        <f t="shared" si="31"/>
        <v>8325.31</v>
      </c>
      <c r="K128" s="241"/>
      <c r="L128" s="241"/>
      <c r="M128" s="241"/>
      <c r="N128" s="243"/>
      <c r="O128" s="485"/>
      <c r="P128" s="481"/>
      <c r="Q128" s="481"/>
      <c r="R128" s="488"/>
    </row>
    <row r="129" spans="1:18" s="44" customFormat="1" ht="19.5" customHeight="1">
      <c r="A129" s="93"/>
      <c r="B129" s="95" t="s">
        <v>446</v>
      </c>
      <c r="C129" s="30" t="s">
        <v>449</v>
      </c>
      <c r="D129" s="76">
        <v>4490</v>
      </c>
      <c r="E129" s="237">
        <v>4490.43</v>
      </c>
      <c r="F129" s="322">
        <f t="shared" si="22"/>
        <v>1.000095768374165</v>
      </c>
      <c r="G129" s="332">
        <f t="shared" si="32"/>
        <v>7.66485735620883E-05</v>
      </c>
      <c r="H129" s="243">
        <f t="shared" si="25"/>
        <v>4490.43</v>
      </c>
      <c r="I129" s="237"/>
      <c r="J129" s="240">
        <f t="shared" si="31"/>
        <v>4490.43</v>
      </c>
      <c r="K129" s="241"/>
      <c r="L129" s="241"/>
      <c r="M129" s="241"/>
      <c r="N129" s="243"/>
      <c r="O129" s="485"/>
      <c r="P129" s="481"/>
      <c r="Q129" s="481"/>
      <c r="R129" s="488"/>
    </row>
    <row r="130" spans="1:18" s="44" customFormat="1" ht="22.5" customHeight="1">
      <c r="A130" s="93"/>
      <c r="B130" s="95" t="s">
        <v>447</v>
      </c>
      <c r="C130" s="30" t="s">
        <v>450</v>
      </c>
      <c r="D130" s="76">
        <v>27117</v>
      </c>
      <c r="E130" s="237">
        <v>27116.55</v>
      </c>
      <c r="F130" s="322">
        <f t="shared" si="22"/>
        <v>0.9999834052439429</v>
      </c>
      <c r="G130" s="332">
        <f t="shared" si="32"/>
        <v>0.0004628609904675154</v>
      </c>
      <c r="H130" s="243">
        <f t="shared" si="25"/>
        <v>27116.55</v>
      </c>
      <c r="I130" s="237"/>
      <c r="J130" s="240">
        <f t="shared" si="31"/>
        <v>27116.55</v>
      </c>
      <c r="K130" s="241"/>
      <c r="L130" s="241"/>
      <c r="M130" s="241"/>
      <c r="N130" s="243"/>
      <c r="O130" s="485"/>
      <c r="P130" s="481"/>
      <c r="Q130" s="481"/>
      <c r="R130" s="488"/>
    </row>
    <row r="131" spans="1:18" s="44" customFormat="1" ht="22.5" customHeight="1">
      <c r="A131" s="93"/>
      <c r="B131" s="95" t="s">
        <v>117</v>
      </c>
      <c r="C131" s="30" t="s">
        <v>690</v>
      </c>
      <c r="D131" s="76">
        <v>10980</v>
      </c>
      <c r="E131" s="237">
        <v>10980</v>
      </c>
      <c r="F131" s="322">
        <f t="shared" si="22"/>
        <v>1</v>
      </c>
      <c r="G131" s="332">
        <f t="shared" si="32"/>
        <v>0.00018742110170111314</v>
      </c>
      <c r="H131" s="243"/>
      <c r="I131" s="237"/>
      <c r="J131" s="240"/>
      <c r="K131" s="241"/>
      <c r="L131" s="241"/>
      <c r="M131" s="241"/>
      <c r="N131" s="243"/>
      <c r="O131" s="485">
        <f>E131</f>
        <v>10980</v>
      </c>
      <c r="P131" s="481"/>
      <c r="Q131" s="632">
        <f>O131</f>
        <v>10980</v>
      </c>
      <c r="R131" s="488"/>
    </row>
    <row r="132" spans="1:18" s="44" customFormat="1" ht="20.25" customHeight="1">
      <c r="A132" s="90" t="s">
        <v>296</v>
      </c>
      <c r="B132" s="86"/>
      <c r="C132" s="67" t="s">
        <v>1049</v>
      </c>
      <c r="D132" s="173">
        <f>SUM(D133:D135)</f>
        <v>10455</v>
      </c>
      <c r="E132" s="235">
        <f>SUM(E133:E135)</f>
        <v>10454.880000000001</v>
      </c>
      <c r="F132" s="346">
        <f t="shared" si="22"/>
        <v>0.9999885222381637</v>
      </c>
      <c r="G132" s="346">
        <f t="shared" si="32"/>
        <v>0.00017845766190828177</v>
      </c>
      <c r="H132" s="235">
        <f aca="true" t="shared" si="33" ref="H132:M132">SUM(H133:H135)</f>
        <v>10454.880000000001</v>
      </c>
      <c r="I132" s="235">
        <f t="shared" si="33"/>
        <v>3314.88</v>
      </c>
      <c r="J132" s="235">
        <f t="shared" si="33"/>
        <v>0</v>
      </c>
      <c r="K132" s="235">
        <f t="shared" si="33"/>
        <v>0</v>
      </c>
      <c r="L132" s="235">
        <f t="shared" si="33"/>
        <v>7140</v>
      </c>
      <c r="M132" s="235">
        <f t="shared" si="33"/>
        <v>0</v>
      </c>
      <c r="N132" s="235">
        <f>SUM(N133:N135)</f>
        <v>0</v>
      </c>
      <c r="O132" s="235">
        <f>SUM(O133:O135)</f>
        <v>0</v>
      </c>
      <c r="P132" s="235">
        <f>SUM(P133:P135)</f>
        <v>0</v>
      </c>
      <c r="Q132" s="235">
        <f>SUM(Q133:Q135)</f>
        <v>0</v>
      </c>
      <c r="R132" s="239">
        <f>SUM(R133:R135)</f>
        <v>0</v>
      </c>
    </row>
    <row r="133" spans="1:18" s="44" customFormat="1" ht="21.75" customHeight="1">
      <c r="A133" s="93"/>
      <c r="B133" s="35" t="s">
        <v>118</v>
      </c>
      <c r="C133" s="30" t="s">
        <v>406</v>
      </c>
      <c r="D133" s="76">
        <v>7140</v>
      </c>
      <c r="E133" s="237">
        <v>7140</v>
      </c>
      <c r="F133" s="322">
        <f t="shared" si="22"/>
        <v>1</v>
      </c>
      <c r="G133" s="332">
        <f t="shared" si="32"/>
        <v>0.000121874924057008</v>
      </c>
      <c r="H133" s="243">
        <f t="shared" si="25"/>
        <v>7140</v>
      </c>
      <c r="I133" s="237"/>
      <c r="J133" s="240"/>
      <c r="K133" s="241"/>
      <c r="L133" s="241">
        <f>H133</f>
        <v>7140</v>
      </c>
      <c r="M133" s="241"/>
      <c r="N133" s="243"/>
      <c r="O133" s="485"/>
      <c r="P133" s="481"/>
      <c r="Q133" s="481"/>
      <c r="R133" s="488"/>
    </row>
    <row r="134" spans="1:18" s="44" customFormat="1" ht="15.75" customHeight="1">
      <c r="A134" s="92"/>
      <c r="B134" s="35" t="s">
        <v>148</v>
      </c>
      <c r="C134" s="30" t="s">
        <v>298</v>
      </c>
      <c r="D134" s="76">
        <v>435</v>
      </c>
      <c r="E134" s="237">
        <v>434.88</v>
      </c>
      <c r="F134" s="322">
        <f t="shared" si="22"/>
        <v>0.9997241379310344</v>
      </c>
      <c r="G134" s="332">
        <f t="shared" si="32"/>
        <v>7.423104618194907E-06</v>
      </c>
      <c r="H134" s="243">
        <f t="shared" si="25"/>
        <v>434.88</v>
      </c>
      <c r="I134" s="237">
        <f>H134</f>
        <v>434.88</v>
      </c>
      <c r="J134" s="240"/>
      <c r="K134" s="241"/>
      <c r="L134" s="241"/>
      <c r="M134" s="241"/>
      <c r="N134" s="243"/>
      <c r="O134" s="485"/>
      <c r="P134" s="481"/>
      <c r="Q134" s="481"/>
      <c r="R134" s="488"/>
    </row>
    <row r="135" spans="1:18" s="44" customFormat="1" ht="22.5" customHeight="1">
      <c r="A135" s="92"/>
      <c r="B135" s="35" t="s">
        <v>855</v>
      </c>
      <c r="C135" s="30" t="s">
        <v>856</v>
      </c>
      <c r="D135" s="76">
        <v>2880</v>
      </c>
      <c r="E135" s="237">
        <v>2880</v>
      </c>
      <c r="F135" s="322">
        <f t="shared" si="22"/>
        <v>1</v>
      </c>
      <c r="G135" s="332">
        <f t="shared" si="32"/>
        <v>4.9159633233078855E-05</v>
      </c>
      <c r="H135" s="243">
        <f t="shared" si="25"/>
        <v>2880</v>
      </c>
      <c r="I135" s="237">
        <f>H135</f>
        <v>2880</v>
      </c>
      <c r="J135" s="240"/>
      <c r="K135" s="241"/>
      <c r="L135" s="241"/>
      <c r="M135" s="241"/>
      <c r="N135" s="243"/>
      <c r="O135" s="485"/>
      <c r="P135" s="481"/>
      <c r="Q135" s="481"/>
      <c r="R135" s="488"/>
    </row>
    <row r="136" spans="1:18" s="43" customFormat="1" ht="22.5" customHeight="1">
      <c r="A136" s="90" t="s">
        <v>510</v>
      </c>
      <c r="B136" s="86"/>
      <c r="C136" s="67" t="s">
        <v>511</v>
      </c>
      <c r="D136" s="173">
        <f>SUM(D137:D148)</f>
        <v>175562</v>
      </c>
      <c r="E136" s="235">
        <f>SUM(E137:E148)</f>
        <v>175562.68</v>
      </c>
      <c r="F136" s="346">
        <f aca="true" t="shared" si="34" ref="F136:F239">E136/D136</f>
        <v>1.0000038732755379</v>
      </c>
      <c r="G136" s="346">
        <f t="shared" si="32"/>
        <v>0.002996735054936246</v>
      </c>
      <c r="H136" s="235">
        <f aca="true" t="shared" si="35" ref="H136:R136">SUM(H137:H148)</f>
        <v>175562.68</v>
      </c>
      <c r="I136" s="235">
        <f t="shared" si="35"/>
        <v>4000</v>
      </c>
      <c r="J136" s="235">
        <f t="shared" si="35"/>
        <v>20589.81</v>
      </c>
      <c r="K136" s="235">
        <f t="shared" si="35"/>
        <v>5173.19</v>
      </c>
      <c r="L136" s="235">
        <f t="shared" si="35"/>
        <v>0</v>
      </c>
      <c r="M136" s="235">
        <f t="shared" si="35"/>
        <v>145799.68</v>
      </c>
      <c r="N136" s="235">
        <f t="shared" si="35"/>
        <v>0</v>
      </c>
      <c r="O136" s="235">
        <f t="shared" si="35"/>
        <v>0</v>
      </c>
      <c r="P136" s="235">
        <f t="shared" si="35"/>
        <v>0</v>
      </c>
      <c r="Q136" s="235">
        <f t="shared" si="35"/>
        <v>0</v>
      </c>
      <c r="R136" s="239">
        <f t="shared" si="35"/>
        <v>0</v>
      </c>
    </row>
    <row r="137" spans="1:18" s="43" customFormat="1" ht="33.75" customHeight="1">
      <c r="A137" s="431"/>
      <c r="B137" s="126" t="s">
        <v>694</v>
      </c>
      <c r="C137" s="127" t="s">
        <v>695</v>
      </c>
      <c r="D137" s="176">
        <v>18812</v>
      </c>
      <c r="E137" s="247">
        <v>18812.3</v>
      </c>
      <c r="F137" s="322">
        <f t="shared" si="34"/>
        <v>1.0000159472677015</v>
      </c>
      <c r="G137" s="332">
        <f t="shared" si="32"/>
        <v>0.00032111311398286437</v>
      </c>
      <c r="H137" s="240">
        <f>E137</f>
        <v>18812.3</v>
      </c>
      <c r="I137" s="247"/>
      <c r="J137" s="247"/>
      <c r="K137" s="240"/>
      <c r="L137" s="240"/>
      <c r="M137" s="240">
        <f>H137</f>
        <v>18812.3</v>
      </c>
      <c r="N137" s="247"/>
      <c r="O137" s="247"/>
      <c r="P137" s="483"/>
      <c r="Q137" s="483"/>
      <c r="R137" s="490"/>
    </row>
    <row r="138" spans="1:18" s="43" customFormat="1" ht="34.5" customHeight="1">
      <c r="A138" s="92"/>
      <c r="B138" s="345" t="s">
        <v>467</v>
      </c>
      <c r="C138" s="36" t="s">
        <v>714</v>
      </c>
      <c r="D138" s="347">
        <v>5173</v>
      </c>
      <c r="E138" s="240">
        <v>5173.19</v>
      </c>
      <c r="F138" s="322">
        <f t="shared" si="34"/>
        <v>1.000036729170694</v>
      </c>
      <c r="G138" s="332">
        <f t="shared" si="32"/>
        <v>8.830282050174694E-05</v>
      </c>
      <c r="H138" s="240">
        <f>E138</f>
        <v>5173.19</v>
      </c>
      <c r="I138" s="240"/>
      <c r="J138" s="240"/>
      <c r="K138" s="240">
        <f>E138</f>
        <v>5173.19</v>
      </c>
      <c r="L138" s="240"/>
      <c r="M138" s="240"/>
      <c r="N138" s="240"/>
      <c r="O138" s="240"/>
      <c r="P138" s="483"/>
      <c r="Q138" s="483"/>
      <c r="R138" s="490"/>
    </row>
    <row r="139" spans="1:18" s="44" customFormat="1" ht="19.5" customHeight="1">
      <c r="A139" s="92"/>
      <c r="B139" s="35" t="s">
        <v>855</v>
      </c>
      <c r="C139" s="30" t="s">
        <v>856</v>
      </c>
      <c r="D139" s="347">
        <v>4000</v>
      </c>
      <c r="E139" s="240">
        <v>4000</v>
      </c>
      <c r="F139" s="322">
        <f t="shared" si="34"/>
        <v>1</v>
      </c>
      <c r="G139" s="332">
        <f t="shared" si="32"/>
        <v>6.827726837927618E-05</v>
      </c>
      <c r="H139" s="240">
        <f aca="true" t="shared" si="36" ref="H139:H148">E139</f>
        <v>4000</v>
      </c>
      <c r="I139" s="240">
        <f>E139</f>
        <v>4000</v>
      </c>
      <c r="J139" s="240"/>
      <c r="K139" s="241"/>
      <c r="L139" s="241"/>
      <c r="M139" s="241"/>
      <c r="N139" s="241"/>
      <c r="O139" s="241"/>
      <c r="P139" s="481"/>
      <c r="Q139" s="481"/>
      <c r="R139" s="488"/>
    </row>
    <row r="140" spans="1:18" s="44" customFormat="1" ht="24" customHeight="1">
      <c r="A140" s="92"/>
      <c r="B140" s="35" t="s">
        <v>647</v>
      </c>
      <c r="C140" s="30" t="s">
        <v>856</v>
      </c>
      <c r="D140" s="347">
        <v>24531</v>
      </c>
      <c r="E140" s="240">
        <v>24531</v>
      </c>
      <c r="F140" s="322">
        <f t="shared" si="34"/>
        <v>1</v>
      </c>
      <c r="G140" s="332">
        <f t="shared" si="32"/>
        <v>0.000418727417653006</v>
      </c>
      <c r="H140" s="240">
        <f t="shared" si="36"/>
        <v>24531</v>
      </c>
      <c r="I140" s="240"/>
      <c r="J140" s="240"/>
      <c r="K140" s="241"/>
      <c r="L140" s="241"/>
      <c r="M140" s="241">
        <f>H140</f>
        <v>24531</v>
      </c>
      <c r="N140" s="241"/>
      <c r="O140" s="241"/>
      <c r="P140" s="481"/>
      <c r="Q140" s="481"/>
      <c r="R140" s="488"/>
    </row>
    <row r="141" spans="1:18" s="44" customFormat="1" ht="22.5" customHeight="1">
      <c r="A141" s="92"/>
      <c r="B141" s="35" t="s">
        <v>648</v>
      </c>
      <c r="C141" s="30" t="s">
        <v>856</v>
      </c>
      <c r="D141" s="347">
        <v>4329</v>
      </c>
      <c r="E141" s="240">
        <v>4329</v>
      </c>
      <c r="F141" s="322">
        <f t="shared" si="34"/>
        <v>1</v>
      </c>
      <c r="G141" s="332">
        <f t="shared" si="32"/>
        <v>7.389307370347165E-05</v>
      </c>
      <c r="H141" s="240">
        <f t="shared" si="36"/>
        <v>4329</v>
      </c>
      <c r="I141" s="240"/>
      <c r="J141" s="240"/>
      <c r="K141" s="241"/>
      <c r="L141" s="241"/>
      <c r="M141" s="241">
        <f>H141</f>
        <v>4329</v>
      </c>
      <c r="N141" s="241"/>
      <c r="O141" s="241"/>
      <c r="P141" s="481"/>
      <c r="Q141" s="481"/>
      <c r="R141" s="488"/>
    </row>
    <row r="142" spans="1:18" s="44" customFormat="1" ht="17.25" customHeight="1">
      <c r="A142" s="92"/>
      <c r="B142" s="35" t="s">
        <v>126</v>
      </c>
      <c r="C142" s="30" t="s">
        <v>340</v>
      </c>
      <c r="D142" s="347">
        <v>13425</v>
      </c>
      <c r="E142" s="240">
        <v>13425</v>
      </c>
      <c r="F142" s="322">
        <f t="shared" si="34"/>
        <v>1</v>
      </c>
      <c r="G142" s="332">
        <f t="shared" si="32"/>
        <v>0.0002291555819979457</v>
      </c>
      <c r="H142" s="240">
        <f t="shared" si="36"/>
        <v>13425</v>
      </c>
      <c r="I142" s="240"/>
      <c r="J142" s="240">
        <f>H142</f>
        <v>13425</v>
      </c>
      <c r="K142" s="241"/>
      <c r="L142" s="241"/>
      <c r="M142" s="241"/>
      <c r="N142" s="241"/>
      <c r="O142" s="241"/>
      <c r="P142" s="481"/>
      <c r="Q142" s="481"/>
      <c r="R142" s="488"/>
    </row>
    <row r="143" spans="1:18" s="50" customFormat="1" ht="18.75" customHeight="1">
      <c r="A143" s="92"/>
      <c r="B143" s="35" t="s">
        <v>131</v>
      </c>
      <c r="C143" s="30" t="s">
        <v>320</v>
      </c>
      <c r="D143" s="347">
        <v>7110</v>
      </c>
      <c r="E143" s="240">
        <v>7109.81</v>
      </c>
      <c r="F143" s="322">
        <f t="shared" si="34"/>
        <v>0.999973277074543</v>
      </c>
      <c r="G143" s="332">
        <f t="shared" si="32"/>
        <v>0.00012135960137391542</v>
      </c>
      <c r="H143" s="240">
        <f t="shared" si="36"/>
        <v>7109.81</v>
      </c>
      <c r="I143" s="240"/>
      <c r="J143" s="240">
        <f>H143</f>
        <v>7109.81</v>
      </c>
      <c r="K143" s="241"/>
      <c r="L143" s="241"/>
      <c r="M143" s="241"/>
      <c r="N143" s="241"/>
      <c r="O143" s="241"/>
      <c r="P143" s="481"/>
      <c r="Q143" s="481"/>
      <c r="R143" s="488"/>
    </row>
    <row r="144" spans="1:18" s="50" customFormat="1" ht="18.75" customHeight="1">
      <c r="A144" s="92"/>
      <c r="B144" s="35" t="s">
        <v>649</v>
      </c>
      <c r="C144" s="30" t="s">
        <v>320</v>
      </c>
      <c r="D144" s="347">
        <v>79090</v>
      </c>
      <c r="E144" s="240">
        <v>79090.26</v>
      </c>
      <c r="F144" s="322">
        <f t="shared" si="34"/>
        <v>1.0000032873941078</v>
      </c>
      <c r="G144" s="332">
        <f t="shared" si="32"/>
        <v>0.001350016727051683</v>
      </c>
      <c r="H144" s="240">
        <f t="shared" si="36"/>
        <v>79090.26</v>
      </c>
      <c r="I144" s="240"/>
      <c r="J144" s="240"/>
      <c r="K144" s="241"/>
      <c r="L144" s="241"/>
      <c r="M144" s="241">
        <f>H144</f>
        <v>79090.26</v>
      </c>
      <c r="N144" s="241"/>
      <c r="O144" s="241"/>
      <c r="P144" s="481"/>
      <c r="Q144" s="481"/>
      <c r="R144" s="488"/>
    </row>
    <row r="145" spans="1:18" s="50" customFormat="1" ht="18.75" customHeight="1">
      <c r="A145" s="92"/>
      <c r="B145" s="35" t="s">
        <v>650</v>
      </c>
      <c r="C145" s="30" t="s">
        <v>320</v>
      </c>
      <c r="D145" s="347">
        <v>13957</v>
      </c>
      <c r="E145" s="240">
        <v>13957.12</v>
      </c>
      <c r="F145" s="322">
        <f t="shared" si="34"/>
        <v>1.0000085978362112</v>
      </c>
      <c r="G145" s="332">
        <f t="shared" si="32"/>
        <v>0.00023823850701044084</v>
      </c>
      <c r="H145" s="240">
        <f t="shared" si="36"/>
        <v>13957.12</v>
      </c>
      <c r="I145" s="240"/>
      <c r="J145" s="240"/>
      <c r="K145" s="241"/>
      <c r="L145" s="241"/>
      <c r="M145" s="241">
        <f>H145</f>
        <v>13957.12</v>
      </c>
      <c r="N145" s="241"/>
      <c r="O145" s="241"/>
      <c r="P145" s="481"/>
      <c r="Q145" s="481"/>
      <c r="R145" s="488"/>
    </row>
    <row r="146" spans="1:18" s="50" customFormat="1" ht="21" customHeight="1">
      <c r="A146" s="92"/>
      <c r="B146" s="35" t="s">
        <v>630</v>
      </c>
      <c r="C146" s="30" t="s">
        <v>651</v>
      </c>
      <c r="D146" s="347">
        <v>4318</v>
      </c>
      <c r="E146" s="240">
        <v>4318</v>
      </c>
      <c r="F146" s="322">
        <f t="shared" si="34"/>
        <v>1</v>
      </c>
      <c r="G146" s="332">
        <f t="shared" si="32"/>
        <v>7.370531121542864E-05</v>
      </c>
      <c r="H146" s="240">
        <f t="shared" si="36"/>
        <v>4318</v>
      </c>
      <c r="I146" s="240"/>
      <c r="J146" s="240"/>
      <c r="K146" s="241"/>
      <c r="L146" s="241"/>
      <c r="M146" s="241">
        <f>H146</f>
        <v>4318</v>
      </c>
      <c r="N146" s="241"/>
      <c r="O146" s="241"/>
      <c r="P146" s="481"/>
      <c r="Q146" s="481"/>
      <c r="R146" s="488"/>
    </row>
    <row r="147" spans="1:18" s="50" customFormat="1" ht="21.75" customHeight="1">
      <c r="A147" s="92"/>
      <c r="B147" s="35" t="s">
        <v>631</v>
      </c>
      <c r="C147" s="30" t="s">
        <v>651</v>
      </c>
      <c r="D147" s="347">
        <v>762</v>
      </c>
      <c r="E147" s="240">
        <v>762</v>
      </c>
      <c r="F147" s="322">
        <f t="shared" si="34"/>
        <v>1</v>
      </c>
      <c r="G147" s="332">
        <f t="shared" si="32"/>
        <v>1.3006819626252113E-05</v>
      </c>
      <c r="H147" s="240">
        <f t="shared" si="36"/>
        <v>762</v>
      </c>
      <c r="I147" s="240"/>
      <c r="J147" s="240"/>
      <c r="K147" s="241"/>
      <c r="L147" s="241"/>
      <c r="M147" s="241">
        <f>H147</f>
        <v>762</v>
      </c>
      <c r="N147" s="241"/>
      <c r="O147" s="241"/>
      <c r="P147" s="481"/>
      <c r="Q147" s="481"/>
      <c r="R147" s="488"/>
    </row>
    <row r="148" spans="1:18" s="50" customFormat="1" ht="18.75" customHeight="1">
      <c r="A148" s="92"/>
      <c r="B148" s="35" t="s">
        <v>135</v>
      </c>
      <c r="C148" s="30" t="s">
        <v>136</v>
      </c>
      <c r="D148" s="347">
        <v>55</v>
      </c>
      <c r="E148" s="240">
        <v>55</v>
      </c>
      <c r="F148" s="322">
        <f t="shared" si="34"/>
        <v>1</v>
      </c>
      <c r="G148" s="332">
        <f t="shared" si="32"/>
        <v>9.388124402150476E-07</v>
      </c>
      <c r="H148" s="240">
        <f t="shared" si="36"/>
        <v>55</v>
      </c>
      <c r="I148" s="240"/>
      <c r="J148" s="240">
        <f>H148</f>
        <v>55</v>
      </c>
      <c r="K148" s="241"/>
      <c r="L148" s="241"/>
      <c r="M148" s="241"/>
      <c r="N148" s="241"/>
      <c r="O148" s="241"/>
      <c r="P148" s="481"/>
      <c r="Q148" s="481"/>
      <c r="R148" s="488"/>
    </row>
    <row r="149" spans="1:18" s="50" customFormat="1" ht="18" customHeight="1">
      <c r="A149" s="90" t="s">
        <v>299</v>
      </c>
      <c r="B149" s="86"/>
      <c r="C149" s="67" t="s">
        <v>300</v>
      </c>
      <c r="D149" s="173">
        <f>SUM(D150:D152)</f>
        <v>25871</v>
      </c>
      <c r="E149" s="235">
        <f>SUM(E150:E152)</f>
        <v>25870.8</v>
      </c>
      <c r="F149" s="346">
        <f t="shared" si="34"/>
        <v>0.9999922693363225</v>
      </c>
      <c r="G149" s="346">
        <f t="shared" si="32"/>
        <v>0.0004415968886966446</v>
      </c>
      <c r="H149" s="238">
        <f t="shared" si="25"/>
        <v>25870.8</v>
      </c>
      <c r="I149" s="238">
        <f aca="true" t="shared" si="37" ref="I149:R149">SUM(I150:I152)</f>
        <v>0</v>
      </c>
      <c r="J149" s="238">
        <f t="shared" si="37"/>
        <v>25870.8</v>
      </c>
      <c r="K149" s="238">
        <f t="shared" si="37"/>
        <v>0</v>
      </c>
      <c r="L149" s="238">
        <f t="shared" si="37"/>
        <v>0</v>
      </c>
      <c r="M149" s="238">
        <f t="shared" si="37"/>
        <v>0</v>
      </c>
      <c r="N149" s="238">
        <f t="shared" si="37"/>
        <v>0</v>
      </c>
      <c r="O149" s="238">
        <f t="shared" si="37"/>
        <v>0</v>
      </c>
      <c r="P149" s="238">
        <f t="shared" si="37"/>
        <v>0</v>
      </c>
      <c r="Q149" s="238">
        <f t="shared" si="37"/>
        <v>0</v>
      </c>
      <c r="R149" s="249">
        <f t="shared" si="37"/>
        <v>0</v>
      </c>
    </row>
    <row r="150" spans="1:18" s="44" customFormat="1" ht="16.5" customHeight="1">
      <c r="A150" s="92"/>
      <c r="B150" s="35" t="s">
        <v>126</v>
      </c>
      <c r="C150" s="30" t="s">
        <v>340</v>
      </c>
      <c r="D150" s="76">
        <v>51</v>
      </c>
      <c r="E150" s="237">
        <v>51</v>
      </c>
      <c r="F150" s="322">
        <f t="shared" si="34"/>
        <v>1</v>
      </c>
      <c r="G150" s="332">
        <f t="shared" si="32"/>
        <v>8.705351718357714E-07</v>
      </c>
      <c r="H150" s="243">
        <f t="shared" si="25"/>
        <v>51</v>
      </c>
      <c r="I150" s="237"/>
      <c r="J150" s="240">
        <f>H150</f>
        <v>51</v>
      </c>
      <c r="K150" s="241"/>
      <c r="L150" s="241"/>
      <c r="M150" s="241"/>
      <c r="N150" s="243"/>
      <c r="O150" s="485"/>
      <c r="P150" s="481"/>
      <c r="Q150" s="481"/>
      <c r="R150" s="488"/>
    </row>
    <row r="151" spans="1:18" s="44" customFormat="1" ht="15.75" customHeight="1">
      <c r="A151" s="92"/>
      <c r="B151" s="35" t="s">
        <v>131</v>
      </c>
      <c r="C151" s="30" t="s">
        <v>320</v>
      </c>
      <c r="D151" s="76">
        <v>506</v>
      </c>
      <c r="E151" s="237">
        <v>506.3</v>
      </c>
      <c r="F151" s="322">
        <f t="shared" si="34"/>
        <v>1.0005928853754942</v>
      </c>
      <c r="G151" s="332">
        <f t="shared" si="32"/>
        <v>8.642195245106884E-06</v>
      </c>
      <c r="H151" s="243">
        <f t="shared" si="25"/>
        <v>506.3</v>
      </c>
      <c r="I151" s="237"/>
      <c r="J151" s="240">
        <f>H151</f>
        <v>506.3</v>
      </c>
      <c r="K151" s="241"/>
      <c r="L151" s="241"/>
      <c r="M151" s="241"/>
      <c r="N151" s="243"/>
      <c r="O151" s="485"/>
      <c r="P151" s="481"/>
      <c r="Q151" s="481"/>
      <c r="R151" s="488"/>
    </row>
    <row r="152" spans="1:18" s="44" customFormat="1" ht="18" customHeight="1">
      <c r="A152" s="92"/>
      <c r="B152" s="35" t="s">
        <v>135</v>
      </c>
      <c r="C152" s="30" t="s">
        <v>136</v>
      </c>
      <c r="D152" s="76">
        <v>25314</v>
      </c>
      <c r="E152" s="237">
        <v>25313.5</v>
      </c>
      <c r="F152" s="322">
        <f t="shared" si="34"/>
        <v>0.9999802480840642</v>
      </c>
      <c r="G152" s="332">
        <f t="shared" si="32"/>
        <v>0.00043208415827970196</v>
      </c>
      <c r="H152" s="243">
        <f t="shared" si="25"/>
        <v>25313.5</v>
      </c>
      <c r="I152" s="237"/>
      <c r="J152" s="240">
        <f>H152</f>
        <v>25313.5</v>
      </c>
      <c r="K152" s="241"/>
      <c r="L152" s="241"/>
      <c r="M152" s="241"/>
      <c r="N152" s="243"/>
      <c r="O152" s="485"/>
      <c r="P152" s="481"/>
      <c r="Q152" s="481"/>
      <c r="R152" s="488"/>
    </row>
    <row r="153" spans="1:18" s="44" customFormat="1" ht="51" customHeight="1">
      <c r="A153" s="705" t="s">
        <v>632</v>
      </c>
      <c r="B153" s="706"/>
      <c r="C153" s="643" t="s">
        <v>633</v>
      </c>
      <c r="D153" s="707">
        <f>D154</f>
        <v>13738</v>
      </c>
      <c r="E153" s="634">
        <f>E154</f>
        <v>13338</v>
      </c>
      <c r="F153" s="708">
        <f t="shared" si="34"/>
        <v>0.9708836803028097</v>
      </c>
      <c r="G153" s="708">
        <f aca="true" t="shared" si="38" ref="G153:G162">E153/$E$701</f>
        <v>0.00022767055141069645</v>
      </c>
      <c r="H153" s="634">
        <f>H154</f>
        <v>13338</v>
      </c>
      <c r="I153" s="634">
        <f aca="true" t="shared" si="39" ref="I153:R153">I154</f>
        <v>5826</v>
      </c>
      <c r="J153" s="634">
        <f t="shared" si="39"/>
        <v>6042</v>
      </c>
      <c r="K153" s="634">
        <f t="shared" si="39"/>
        <v>0</v>
      </c>
      <c r="L153" s="634">
        <f t="shared" si="39"/>
        <v>1470</v>
      </c>
      <c r="M153" s="634">
        <f t="shared" si="39"/>
        <v>0</v>
      </c>
      <c r="N153" s="634">
        <f t="shared" si="39"/>
        <v>0</v>
      </c>
      <c r="O153" s="634">
        <f t="shared" si="39"/>
        <v>0</v>
      </c>
      <c r="P153" s="634">
        <f t="shared" si="39"/>
        <v>0</v>
      </c>
      <c r="Q153" s="634">
        <f t="shared" si="39"/>
        <v>0</v>
      </c>
      <c r="R153" s="711">
        <f t="shared" si="39"/>
        <v>0</v>
      </c>
    </row>
    <row r="154" spans="1:18" s="44" customFormat="1" ht="69.75" customHeight="1">
      <c r="A154" s="371" t="s">
        <v>634</v>
      </c>
      <c r="B154" s="361"/>
      <c r="C154" s="356" t="s">
        <v>635</v>
      </c>
      <c r="D154" s="357">
        <f>SUM(D155:D162)</f>
        <v>13738</v>
      </c>
      <c r="E154" s="238">
        <f>SUM(E155:E162)</f>
        <v>13338</v>
      </c>
      <c r="F154" s="346">
        <f t="shared" si="34"/>
        <v>0.9708836803028097</v>
      </c>
      <c r="G154" s="346">
        <f t="shared" si="38"/>
        <v>0.00022767055141069645</v>
      </c>
      <c r="H154" s="238">
        <f>SUM(H155:H162)</f>
        <v>13338</v>
      </c>
      <c r="I154" s="238">
        <f aca="true" t="shared" si="40" ref="I154:R154">SUM(I155:I162)</f>
        <v>5826</v>
      </c>
      <c r="J154" s="238">
        <f t="shared" si="40"/>
        <v>6042</v>
      </c>
      <c r="K154" s="238">
        <f t="shared" si="40"/>
        <v>0</v>
      </c>
      <c r="L154" s="238">
        <f t="shared" si="40"/>
        <v>1470</v>
      </c>
      <c r="M154" s="238">
        <f t="shared" si="40"/>
        <v>0</v>
      </c>
      <c r="N154" s="238">
        <f t="shared" si="40"/>
        <v>0</v>
      </c>
      <c r="O154" s="238">
        <f t="shared" si="40"/>
        <v>0</v>
      </c>
      <c r="P154" s="238">
        <f t="shared" si="40"/>
        <v>0</v>
      </c>
      <c r="Q154" s="238">
        <f t="shared" si="40"/>
        <v>0</v>
      </c>
      <c r="R154" s="249">
        <f t="shared" si="40"/>
        <v>0</v>
      </c>
    </row>
    <row r="155" spans="1:18" s="44" customFormat="1" ht="23.25" customHeight="1">
      <c r="A155" s="92"/>
      <c r="B155" s="35" t="s">
        <v>118</v>
      </c>
      <c r="C155" s="30" t="s">
        <v>406</v>
      </c>
      <c r="D155" s="76">
        <v>1870</v>
      </c>
      <c r="E155" s="237">
        <v>1470</v>
      </c>
      <c r="F155" s="322">
        <f t="shared" si="34"/>
        <v>0.786096256684492</v>
      </c>
      <c r="G155" s="332">
        <f t="shared" si="38"/>
        <v>2.5091896129384E-05</v>
      </c>
      <c r="H155" s="243">
        <f>E155</f>
        <v>1470</v>
      </c>
      <c r="I155" s="237"/>
      <c r="J155" s="240"/>
      <c r="K155" s="241"/>
      <c r="L155" s="241">
        <f>H155</f>
        <v>1470</v>
      </c>
      <c r="M155" s="241"/>
      <c r="N155" s="243"/>
      <c r="O155" s="485"/>
      <c r="P155" s="481"/>
      <c r="Q155" s="481"/>
      <c r="R155" s="488"/>
    </row>
    <row r="156" spans="1:18" s="44" customFormat="1" ht="18" customHeight="1">
      <c r="A156" s="92"/>
      <c r="B156" s="35" t="s">
        <v>148</v>
      </c>
      <c r="C156" s="30" t="s">
        <v>298</v>
      </c>
      <c r="D156" s="76">
        <v>745</v>
      </c>
      <c r="E156" s="237">
        <v>745</v>
      </c>
      <c r="F156" s="322">
        <f t="shared" si="34"/>
        <v>1</v>
      </c>
      <c r="G156" s="332">
        <f t="shared" si="38"/>
        <v>1.271664123564019E-05</v>
      </c>
      <c r="H156" s="243">
        <f aca="true" t="shared" si="41" ref="H156:H162">E156</f>
        <v>745</v>
      </c>
      <c r="I156" s="237">
        <f>H156</f>
        <v>745</v>
      </c>
      <c r="J156" s="240"/>
      <c r="K156" s="241"/>
      <c r="L156" s="241"/>
      <c r="M156" s="241"/>
      <c r="N156" s="243"/>
      <c r="O156" s="485"/>
      <c r="P156" s="481"/>
      <c r="Q156" s="481"/>
      <c r="R156" s="488"/>
    </row>
    <row r="157" spans="1:18" s="44" customFormat="1" ht="18" customHeight="1">
      <c r="A157" s="92"/>
      <c r="B157" s="35" t="s">
        <v>124</v>
      </c>
      <c r="C157" s="30" t="s">
        <v>125</v>
      </c>
      <c r="D157" s="76">
        <v>121</v>
      </c>
      <c r="E157" s="237">
        <v>121</v>
      </c>
      <c r="F157" s="322">
        <f t="shared" si="34"/>
        <v>1</v>
      </c>
      <c r="G157" s="332">
        <f t="shared" si="38"/>
        <v>2.065387368473105E-06</v>
      </c>
      <c r="H157" s="243">
        <f t="shared" si="41"/>
        <v>121</v>
      </c>
      <c r="I157" s="237">
        <f>H157</f>
        <v>121</v>
      </c>
      <c r="J157" s="240"/>
      <c r="K157" s="241"/>
      <c r="L157" s="241"/>
      <c r="M157" s="241"/>
      <c r="N157" s="243"/>
      <c r="O157" s="485"/>
      <c r="P157" s="481"/>
      <c r="Q157" s="481"/>
      <c r="R157" s="488"/>
    </row>
    <row r="158" spans="1:18" s="44" customFormat="1" ht="18" customHeight="1">
      <c r="A158" s="92"/>
      <c r="B158" s="35" t="s">
        <v>855</v>
      </c>
      <c r="C158" s="30" t="s">
        <v>856</v>
      </c>
      <c r="D158" s="76">
        <v>4960</v>
      </c>
      <c r="E158" s="237">
        <v>4960</v>
      </c>
      <c r="F158" s="322">
        <f t="shared" si="34"/>
        <v>1</v>
      </c>
      <c r="G158" s="332">
        <f t="shared" si="38"/>
        <v>8.466381279030247E-05</v>
      </c>
      <c r="H158" s="243">
        <f t="shared" si="41"/>
        <v>4960</v>
      </c>
      <c r="I158" s="237">
        <f>H158</f>
        <v>4960</v>
      </c>
      <c r="J158" s="240"/>
      <c r="K158" s="241"/>
      <c r="L158" s="241"/>
      <c r="M158" s="241"/>
      <c r="N158" s="243"/>
      <c r="O158" s="485"/>
      <c r="P158" s="481"/>
      <c r="Q158" s="481"/>
      <c r="R158" s="488"/>
    </row>
    <row r="159" spans="1:18" s="44" customFormat="1" ht="18" customHeight="1">
      <c r="A159" s="92"/>
      <c r="B159" s="35" t="s">
        <v>126</v>
      </c>
      <c r="C159" s="30" t="s">
        <v>340</v>
      </c>
      <c r="D159" s="76">
        <v>174</v>
      </c>
      <c r="E159" s="237">
        <v>174.14</v>
      </c>
      <c r="F159" s="322">
        <f t="shared" si="34"/>
        <v>1.0008045977011493</v>
      </c>
      <c r="G159" s="332">
        <f t="shared" si="38"/>
        <v>2.9724508788917887E-06</v>
      </c>
      <c r="H159" s="243">
        <f t="shared" si="41"/>
        <v>174.14</v>
      </c>
      <c r="I159" s="237"/>
      <c r="J159" s="240">
        <f>H159</f>
        <v>174.14</v>
      </c>
      <c r="K159" s="241"/>
      <c r="L159" s="241"/>
      <c r="M159" s="241"/>
      <c r="N159" s="243"/>
      <c r="O159" s="485"/>
      <c r="P159" s="481"/>
      <c r="Q159" s="481"/>
      <c r="R159" s="488"/>
    </row>
    <row r="160" spans="1:18" s="44" customFormat="1" ht="18" customHeight="1">
      <c r="A160" s="92"/>
      <c r="B160" s="35" t="s">
        <v>131</v>
      </c>
      <c r="C160" s="30" t="s">
        <v>320</v>
      </c>
      <c r="D160" s="76">
        <v>5038</v>
      </c>
      <c r="E160" s="237">
        <v>5037.87</v>
      </c>
      <c r="F160" s="322">
        <f t="shared" si="34"/>
        <v>0.9999741961095673</v>
      </c>
      <c r="G160" s="332">
        <f t="shared" si="38"/>
        <v>8.599300051247604E-05</v>
      </c>
      <c r="H160" s="243">
        <f t="shared" si="41"/>
        <v>5037.87</v>
      </c>
      <c r="I160" s="237"/>
      <c r="J160" s="240">
        <f>H160</f>
        <v>5037.87</v>
      </c>
      <c r="K160" s="241"/>
      <c r="L160" s="241"/>
      <c r="M160" s="241"/>
      <c r="N160" s="243"/>
      <c r="O160" s="485"/>
      <c r="P160" s="481"/>
      <c r="Q160" s="481"/>
      <c r="R160" s="488"/>
    </row>
    <row r="161" spans="1:18" s="44" customFormat="1" ht="18" customHeight="1">
      <c r="A161" s="92"/>
      <c r="B161" s="35" t="s">
        <v>446</v>
      </c>
      <c r="C161" s="30" t="s">
        <v>449</v>
      </c>
      <c r="D161" s="76">
        <v>109</v>
      </c>
      <c r="E161" s="237">
        <v>108.99</v>
      </c>
      <c r="F161" s="322">
        <f t="shared" si="34"/>
        <v>0.9999082568807339</v>
      </c>
      <c r="G161" s="332">
        <f t="shared" si="38"/>
        <v>1.8603848701643278E-06</v>
      </c>
      <c r="H161" s="243">
        <f t="shared" si="41"/>
        <v>108.99</v>
      </c>
      <c r="I161" s="237"/>
      <c r="J161" s="240">
        <f>H161</f>
        <v>108.99</v>
      </c>
      <c r="K161" s="241"/>
      <c r="L161" s="241"/>
      <c r="M161" s="241"/>
      <c r="N161" s="243"/>
      <c r="O161" s="485"/>
      <c r="P161" s="481"/>
      <c r="Q161" s="481"/>
      <c r="R161" s="488"/>
    </row>
    <row r="162" spans="1:18" s="44" customFormat="1" ht="21.75" customHeight="1">
      <c r="A162" s="92"/>
      <c r="B162" s="35" t="s">
        <v>447</v>
      </c>
      <c r="C162" s="30" t="s">
        <v>450</v>
      </c>
      <c r="D162" s="76">
        <v>721</v>
      </c>
      <c r="E162" s="237">
        <v>721</v>
      </c>
      <c r="F162" s="322">
        <f t="shared" si="34"/>
        <v>1</v>
      </c>
      <c r="G162" s="332">
        <f t="shared" si="38"/>
        <v>1.2306977625364533E-05</v>
      </c>
      <c r="H162" s="243">
        <f t="shared" si="41"/>
        <v>721</v>
      </c>
      <c r="I162" s="237"/>
      <c r="J162" s="240">
        <f>H162</f>
        <v>721</v>
      </c>
      <c r="K162" s="241"/>
      <c r="L162" s="241"/>
      <c r="M162" s="241"/>
      <c r="N162" s="243"/>
      <c r="O162" s="485"/>
      <c r="P162" s="481"/>
      <c r="Q162" s="481"/>
      <c r="R162" s="488"/>
    </row>
    <row r="163" spans="1:18" s="44" customFormat="1" ht="37.5" customHeight="1">
      <c r="A163" s="88" t="s">
        <v>301</v>
      </c>
      <c r="B163" s="96"/>
      <c r="C163" s="65" t="s">
        <v>304</v>
      </c>
      <c r="D163" s="119">
        <f>D164+D167+D194+D206+D209</f>
        <v>3071605</v>
      </c>
      <c r="E163" s="236">
        <f>E164+E167+E194+E206+E209</f>
        <v>3071605</v>
      </c>
      <c r="F163" s="397">
        <f t="shared" si="34"/>
        <v>1</v>
      </c>
      <c r="G163" s="397">
        <f>E163/$E$701</f>
        <v>0.05243019973503166</v>
      </c>
      <c r="H163" s="236">
        <f>H164+H167+H194+H206+H209</f>
        <v>3058605</v>
      </c>
      <c r="I163" s="236">
        <f aca="true" t="shared" si="42" ref="I163:R163">I164+I167+I194+I206+I209</f>
        <v>2370637.6699999995</v>
      </c>
      <c r="J163" s="236">
        <f t="shared" si="42"/>
        <v>526643.7399999999</v>
      </c>
      <c r="K163" s="236">
        <f t="shared" si="42"/>
        <v>11000</v>
      </c>
      <c r="L163" s="236">
        <f t="shared" si="42"/>
        <v>150323.59</v>
      </c>
      <c r="M163" s="236">
        <f t="shared" si="42"/>
        <v>0</v>
      </c>
      <c r="N163" s="236">
        <f t="shared" si="42"/>
        <v>0</v>
      </c>
      <c r="O163" s="236">
        <f t="shared" si="42"/>
        <v>13000</v>
      </c>
      <c r="P163" s="236">
        <f t="shared" si="42"/>
        <v>0</v>
      </c>
      <c r="Q163" s="236">
        <f t="shared" si="42"/>
        <v>13000</v>
      </c>
      <c r="R163" s="242">
        <f t="shared" si="42"/>
        <v>0</v>
      </c>
    </row>
    <row r="164" spans="1:18" s="44" customFormat="1" ht="23.25" customHeight="1">
      <c r="A164" s="90" t="s">
        <v>652</v>
      </c>
      <c r="B164" s="86"/>
      <c r="C164" s="67" t="s">
        <v>653</v>
      </c>
      <c r="D164" s="173">
        <f>D165+D166</f>
        <v>24000</v>
      </c>
      <c r="E164" s="238">
        <f>E165+E166</f>
        <v>24000</v>
      </c>
      <c r="F164" s="346">
        <f t="shared" si="34"/>
        <v>1</v>
      </c>
      <c r="G164" s="346">
        <f>E164/$E$701</f>
        <v>0.0004096636102756571</v>
      </c>
      <c r="H164" s="238">
        <f>H165+H166</f>
        <v>11000</v>
      </c>
      <c r="I164" s="238">
        <f aca="true" t="shared" si="43" ref="I164:R164">I165+I166</f>
        <v>0</v>
      </c>
      <c r="J164" s="238">
        <f t="shared" si="43"/>
        <v>0</v>
      </c>
      <c r="K164" s="238">
        <f t="shared" si="43"/>
        <v>11000</v>
      </c>
      <c r="L164" s="238">
        <f t="shared" si="43"/>
        <v>0</v>
      </c>
      <c r="M164" s="238">
        <f t="shared" si="43"/>
        <v>0</v>
      </c>
      <c r="N164" s="238">
        <f t="shared" si="43"/>
        <v>0</v>
      </c>
      <c r="O164" s="238">
        <f t="shared" si="43"/>
        <v>13000</v>
      </c>
      <c r="P164" s="238">
        <f t="shared" si="43"/>
        <v>0</v>
      </c>
      <c r="Q164" s="238">
        <f t="shared" si="43"/>
        <v>13000</v>
      </c>
      <c r="R164" s="249">
        <f t="shared" si="43"/>
        <v>0</v>
      </c>
    </row>
    <row r="165" spans="1:18" s="44" customFormat="1" ht="21.75" customHeight="1">
      <c r="A165" s="431"/>
      <c r="B165" s="126" t="s">
        <v>696</v>
      </c>
      <c r="C165" s="127" t="s">
        <v>542</v>
      </c>
      <c r="D165" s="176">
        <v>11000</v>
      </c>
      <c r="E165" s="247">
        <v>11000</v>
      </c>
      <c r="F165" s="322">
        <f t="shared" si="34"/>
        <v>1</v>
      </c>
      <c r="G165" s="332">
        <f>E165/$E$701</f>
        <v>0.00018776248804300952</v>
      </c>
      <c r="H165" s="247">
        <f>E165</f>
        <v>11000</v>
      </c>
      <c r="I165" s="247"/>
      <c r="J165" s="247"/>
      <c r="K165" s="247">
        <f>H165</f>
        <v>11000</v>
      </c>
      <c r="L165" s="247"/>
      <c r="M165" s="247"/>
      <c r="N165" s="247"/>
      <c r="O165" s="247"/>
      <c r="P165" s="481"/>
      <c r="Q165" s="355"/>
      <c r="R165" s="495"/>
    </row>
    <row r="166" spans="1:18" s="44" customFormat="1" ht="48" customHeight="1">
      <c r="A166" s="97"/>
      <c r="B166" s="94" t="s">
        <v>654</v>
      </c>
      <c r="C166" s="30" t="s">
        <v>543</v>
      </c>
      <c r="D166" s="174">
        <v>13000</v>
      </c>
      <c r="E166" s="243">
        <v>13000</v>
      </c>
      <c r="F166" s="322">
        <f t="shared" si="34"/>
        <v>1</v>
      </c>
      <c r="G166" s="332">
        <f>E166/$E$701</f>
        <v>0.0002219011222326476</v>
      </c>
      <c r="H166" s="243"/>
      <c r="I166" s="243"/>
      <c r="J166" s="243"/>
      <c r="K166" s="243"/>
      <c r="L166" s="243"/>
      <c r="M166" s="243"/>
      <c r="N166" s="243"/>
      <c r="O166" s="243">
        <f>E166</f>
        <v>13000</v>
      </c>
      <c r="P166" s="481"/>
      <c r="Q166" s="247">
        <f>O166</f>
        <v>13000</v>
      </c>
      <c r="R166" s="495"/>
    </row>
    <row r="167" spans="1:18" s="44" customFormat="1" ht="23.25" customHeight="1">
      <c r="A167" s="90" t="s">
        <v>321</v>
      </c>
      <c r="B167" s="86"/>
      <c r="C167" s="67" t="s">
        <v>322</v>
      </c>
      <c r="D167" s="173">
        <f aca="true" t="shared" si="44" ref="D167:M167">SUM(D168:D193)</f>
        <v>2908000</v>
      </c>
      <c r="E167" s="238">
        <f t="shared" si="44"/>
        <v>2908000</v>
      </c>
      <c r="F167" s="238">
        <f t="shared" si="44"/>
        <v>25.9985073396828</v>
      </c>
      <c r="G167" s="238">
        <f t="shared" si="44"/>
        <v>0.04963757411173379</v>
      </c>
      <c r="H167" s="238">
        <f t="shared" si="44"/>
        <v>2908000</v>
      </c>
      <c r="I167" s="238">
        <f t="shared" si="44"/>
        <v>2292435.0399999996</v>
      </c>
      <c r="J167" s="238">
        <f t="shared" si="44"/>
        <v>465241.36999999994</v>
      </c>
      <c r="K167" s="238">
        <f t="shared" si="44"/>
        <v>0</v>
      </c>
      <c r="L167" s="238">
        <f t="shared" si="44"/>
        <v>150323.59</v>
      </c>
      <c r="M167" s="238">
        <f t="shared" si="44"/>
        <v>0</v>
      </c>
      <c r="N167" s="238">
        <f>SUM(N168:N193)</f>
        <v>0</v>
      </c>
      <c r="O167" s="238">
        <f>SUM(O168:O193)</f>
        <v>0</v>
      </c>
      <c r="P167" s="238">
        <f>SUM(P168:P193)</f>
        <v>0</v>
      </c>
      <c r="Q167" s="238">
        <f>SUM(Q168:Q193)</f>
        <v>0</v>
      </c>
      <c r="R167" s="249">
        <f>SUM(R168:R193)</f>
        <v>0</v>
      </c>
    </row>
    <row r="168" spans="1:18" s="44" customFormat="1" ht="35.25" customHeight="1">
      <c r="A168" s="92"/>
      <c r="B168" s="35" t="s">
        <v>606</v>
      </c>
      <c r="C168" s="30" t="s">
        <v>407</v>
      </c>
      <c r="D168" s="76">
        <v>150324</v>
      </c>
      <c r="E168" s="237">
        <v>150323.59</v>
      </c>
      <c r="F168" s="322">
        <f t="shared" si="34"/>
        <v>0.9999972725579415</v>
      </c>
      <c r="G168" s="332">
        <f aca="true" t="shared" si="45" ref="G168:G191">E168/$E$701</f>
        <v>0.0025659210245415694</v>
      </c>
      <c r="H168" s="243">
        <f aca="true" t="shared" si="46" ref="H168:H248">E168</f>
        <v>150323.59</v>
      </c>
      <c r="I168" s="237"/>
      <c r="J168" s="240"/>
      <c r="K168" s="240"/>
      <c r="L168" s="240">
        <f>H168</f>
        <v>150323.59</v>
      </c>
      <c r="M168" s="240"/>
      <c r="N168" s="243"/>
      <c r="O168" s="485"/>
      <c r="P168" s="481"/>
      <c r="Q168" s="481"/>
      <c r="R168" s="488"/>
    </row>
    <row r="169" spans="1:18" s="44" customFormat="1" ht="21.75" customHeight="1">
      <c r="A169" s="92"/>
      <c r="B169" s="35" t="s">
        <v>121</v>
      </c>
      <c r="C169" s="30" t="s">
        <v>613</v>
      </c>
      <c r="D169" s="76">
        <v>63500</v>
      </c>
      <c r="E169" s="237">
        <v>63499.64</v>
      </c>
      <c r="F169" s="322">
        <f t="shared" si="34"/>
        <v>0.9999943307086614</v>
      </c>
      <c r="G169" s="332">
        <f t="shared" si="45"/>
        <v>0.0010838954905668552</v>
      </c>
      <c r="H169" s="243">
        <f t="shared" si="46"/>
        <v>63499.64</v>
      </c>
      <c r="I169" s="237">
        <f aca="true" t="shared" si="47" ref="I169:I176">H169</f>
        <v>63499.64</v>
      </c>
      <c r="J169" s="240"/>
      <c r="K169" s="240"/>
      <c r="L169" s="240"/>
      <c r="M169" s="240"/>
      <c r="N169" s="243"/>
      <c r="O169" s="485"/>
      <c r="P169" s="481"/>
      <c r="Q169" s="481"/>
      <c r="R169" s="488"/>
    </row>
    <row r="170" spans="1:18" s="44" customFormat="1" ht="15.75" customHeight="1">
      <c r="A170" s="92"/>
      <c r="B170" s="35" t="s">
        <v>122</v>
      </c>
      <c r="C170" s="30" t="s">
        <v>123</v>
      </c>
      <c r="D170" s="76">
        <v>5189</v>
      </c>
      <c r="E170" s="237">
        <v>5189.37</v>
      </c>
      <c r="F170" s="322">
        <f t="shared" si="34"/>
        <v>1.0000713046829832</v>
      </c>
      <c r="G170" s="332">
        <f t="shared" si="45"/>
        <v>8.857900205234112E-05</v>
      </c>
      <c r="H170" s="243">
        <f t="shared" si="46"/>
        <v>5189.37</v>
      </c>
      <c r="I170" s="237">
        <f t="shared" si="47"/>
        <v>5189.37</v>
      </c>
      <c r="J170" s="240"/>
      <c r="K170" s="240"/>
      <c r="L170" s="240"/>
      <c r="M170" s="240"/>
      <c r="N170" s="243"/>
      <c r="O170" s="485"/>
      <c r="P170" s="481"/>
      <c r="Q170" s="481"/>
      <c r="R170" s="488"/>
    </row>
    <row r="171" spans="1:18" s="44" customFormat="1" ht="20.25" customHeight="1">
      <c r="A171" s="92"/>
      <c r="B171" s="35" t="s">
        <v>310</v>
      </c>
      <c r="C171" s="30" t="s">
        <v>108</v>
      </c>
      <c r="D171" s="76">
        <v>1933000</v>
      </c>
      <c r="E171" s="237">
        <v>1933000</v>
      </c>
      <c r="F171" s="322">
        <f t="shared" si="34"/>
        <v>1</v>
      </c>
      <c r="G171" s="332">
        <f t="shared" si="45"/>
        <v>0.032994989944285215</v>
      </c>
      <c r="H171" s="243">
        <f t="shared" si="46"/>
        <v>1933000</v>
      </c>
      <c r="I171" s="237">
        <f t="shared" si="47"/>
        <v>1933000</v>
      </c>
      <c r="J171" s="240"/>
      <c r="K171" s="240"/>
      <c r="L171" s="240"/>
      <c r="M171" s="240"/>
      <c r="N171" s="243"/>
      <c r="O171" s="485"/>
      <c r="P171" s="481"/>
      <c r="Q171" s="481"/>
      <c r="R171" s="488"/>
    </row>
    <row r="172" spans="1:18" s="44" customFormat="1" ht="21" customHeight="1">
      <c r="A172" s="92"/>
      <c r="B172" s="35" t="s">
        <v>311</v>
      </c>
      <c r="C172" s="30" t="s">
        <v>312</v>
      </c>
      <c r="D172" s="76">
        <v>121341</v>
      </c>
      <c r="E172" s="237">
        <v>121341</v>
      </c>
      <c r="F172" s="322">
        <f t="shared" si="34"/>
        <v>1</v>
      </c>
      <c r="G172" s="332">
        <f t="shared" si="45"/>
        <v>0.002071208005602438</v>
      </c>
      <c r="H172" s="243">
        <f t="shared" si="46"/>
        <v>121341</v>
      </c>
      <c r="I172" s="237">
        <f t="shared" si="47"/>
        <v>121341</v>
      </c>
      <c r="J172" s="240"/>
      <c r="K172" s="240"/>
      <c r="L172" s="240"/>
      <c r="M172" s="240"/>
      <c r="N172" s="243"/>
      <c r="O172" s="485"/>
      <c r="P172" s="481"/>
      <c r="Q172" s="481"/>
      <c r="R172" s="488"/>
    </row>
    <row r="173" spans="1:18" s="44" customFormat="1" ht="21.75" customHeight="1">
      <c r="A173" s="92"/>
      <c r="B173" s="35" t="s">
        <v>313</v>
      </c>
      <c r="C173" s="30" t="s">
        <v>314</v>
      </c>
      <c r="D173" s="76">
        <v>153791</v>
      </c>
      <c r="E173" s="237">
        <v>153791.3</v>
      </c>
      <c r="F173" s="322">
        <f t="shared" si="34"/>
        <v>1.0000019506993256</v>
      </c>
      <c r="G173" s="332">
        <f t="shared" si="45"/>
        <v>0.0026251124661244444</v>
      </c>
      <c r="H173" s="243">
        <f t="shared" si="46"/>
        <v>153791.3</v>
      </c>
      <c r="I173" s="237">
        <f t="shared" si="47"/>
        <v>153791.3</v>
      </c>
      <c r="J173" s="240"/>
      <c r="K173" s="240"/>
      <c r="L173" s="240"/>
      <c r="M173" s="240"/>
      <c r="N173" s="243"/>
      <c r="O173" s="485"/>
      <c r="P173" s="481"/>
      <c r="Q173" s="481"/>
      <c r="R173" s="488"/>
    </row>
    <row r="174" spans="1:18" s="44" customFormat="1" ht="15.75" customHeight="1">
      <c r="A174" s="92"/>
      <c r="B174" s="95" t="s">
        <v>201</v>
      </c>
      <c r="C174" s="30" t="s">
        <v>298</v>
      </c>
      <c r="D174" s="76">
        <v>10675</v>
      </c>
      <c r="E174" s="237">
        <v>10674.94</v>
      </c>
      <c r="F174" s="322">
        <f t="shared" si="34"/>
        <v>0.9999943793911007</v>
      </c>
      <c r="G174" s="332">
        <f t="shared" si="45"/>
        <v>0.00018221393582816764</v>
      </c>
      <c r="H174" s="243">
        <f t="shared" si="46"/>
        <v>10674.94</v>
      </c>
      <c r="I174" s="237">
        <f t="shared" si="47"/>
        <v>10674.94</v>
      </c>
      <c r="J174" s="240"/>
      <c r="K174" s="240"/>
      <c r="L174" s="240"/>
      <c r="M174" s="240"/>
      <c r="N174" s="243"/>
      <c r="O174" s="485"/>
      <c r="P174" s="481"/>
      <c r="Q174" s="481"/>
      <c r="R174" s="488"/>
    </row>
    <row r="175" spans="1:18" s="44" customFormat="1" ht="15.75" customHeight="1">
      <c r="A175" s="92"/>
      <c r="B175" s="35" t="s">
        <v>124</v>
      </c>
      <c r="C175" s="30" t="s">
        <v>125</v>
      </c>
      <c r="D175" s="76">
        <v>1642</v>
      </c>
      <c r="E175" s="237">
        <v>1641.79</v>
      </c>
      <c r="F175" s="322">
        <f t="shared" si="34"/>
        <v>0.9998721071863581</v>
      </c>
      <c r="G175" s="332">
        <f t="shared" si="45"/>
        <v>2.8024234113102962E-05</v>
      </c>
      <c r="H175" s="243">
        <f t="shared" si="46"/>
        <v>1641.79</v>
      </c>
      <c r="I175" s="237">
        <f t="shared" si="47"/>
        <v>1641.79</v>
      </c>
      <c r="J175" s="240"/>
      <c r="K175" s="240"/>
      <c r="L175" s="240"/>
      <c r="M175" s="240"/>
      <c r="N175" s="243"/>
      <c r="O175" s="485"/>
      <c r="P175" s="481"/>
      <c r="Q175" s="481"/>
      <c r="R175" s="488"/>
    </row>
    <row r="176" spans="1:18" s="44" customFormat="1" ht="15.75" customHeight="1">
      <c r="A176" s="92"/>
      <c r="B176" s="35" t="s">
        <v>855</v>
      </c>
      <c r="C176" s="30" t="s">
        <v>856</v>
      </c>
      <c r="D176" s="76">
        <v>3297</v>
      </c>
      <c r="E176" s="237">
        <v>3297</v>
      </c>
      <c r="F176" s="322">
        <f t="shared" si="34"/>
        <v>1</v>
      </c>
      <c r="G176" s="332">
        <f t="shared" si="45"/>
        <v>5.6277538461618396E-05</v>
      </c>
      <c r="H176" s="243">
        <f t="shared" si="46"/>
        <v>3297</v>
      </c>
      <c r="I176" s="237">
        <f t="shared" si="47"/>
        <v>3297</v>
      </c>
      <c r="J176" s="240"/>
      <c r="K176" s="240"/>
      <c r="L176" s="240"/>
      <c r="M176" s="240"/>
      <c r="N176" s="243"/>
      <c r="O176" s="485"/>
      <c r="P176" s="481"/>
      <c r="Q176" s="481"/>
      <c r="R176" s="488"/>
    </row>
    <row r="177" spans="1:18" s="44" customFormat="1" ht="17.25" customHeight="1">
      <c r="A177" s="92"/>
      <c r="B177" s="35" t="s">
        <v>607</v>
      </c>
      <c r="C177" s="30" t="s">
        <v>608</v>
      </c>
      <c r="D177" s="76">
        <v>91235</v>
      </c>
      <c r="E177" s="237">
        <v>91235.04</v>
      </c>
      <c r="F177" s="322">
        <f t="shared" si="34"/>
        <v>1.0000004384282346</v>
      </c>
      <c r="G177" s="332">
        <f t="shared" si="45"/>
        <v>0.0015573198279184995</v>
      </c>
      <c r="H177" s="243">
        <f t="shared" si="46"/>
        <v>91235.04</v>
      </c>
      <c r="I177" s="237"/>
      <c r="J177" s="240">
        <f aca="true" t="shared" si="48" ref="J177:J193">H177</f>
        <v>91235.04</v>
      </c>
      <c r="K177" s="240"/>
      <c r="L177" s="240"/>
      <c r="M177" s="240"/>
      <c r="N177" s="243"/>
      <c r="O177" s="485"/>
      <c r="P177" s="481"/>
      <c r="Q177" s="481"/>
      <c r="R177" s="488"/>
    </row>
    <row r="178" spans="1:18" s="44" customFormat="1" ht="15.75" customHeight="1">
      <c r="A178" s="92"/>
      <c r="B178" s="35" t="s">
        <v>126</v>
      </c>
      <c r="C178" s="30" t="s">
        <v>340</v>
      </c>
      <c r="D178" s="76">
        <v>179988</v>
      </c>
      <c r="E178" s="237">
        <v>179988.49</v>
      </c>
      <c r="F178" s="322">
        <f t="shared" si="34"/>
        <v>1.0000027224037158</v>
      </c>
      <c r="G178" s="332">
        <f t="shared" si="45"/>
        <v>0.0030722806092276667</v>
      </c>
      <c r="H178" s="243">
        <f t="shared" si="46"/>
        <v>179988.49</v>
      </c>
      <c r="I178" s="237"/>
      <c r="J178" s="240">
        <f t="shared" si="48"/>
        <v>179988.49</v>
      </c>
      <c r="K178" s="240"/>
      <c r="L178" s="240"/>
      <c r="M178" s="240"/>
      <c r="N178" s="243"/>
      <c r="O178" s="485"/>
      <c r="P178" s="481"/>
      <c r="Q178" s="481"/>
      <c r="R178" s="488"/>
    </row>
    <row r="179" spans="1:18" s="44" customFormat="1" ht="16.5" customHeight="1">
      <c r="A179" s="92"/>
      <c r="B179" s="35" t="s">
        <v>316</v>
      </c>
      <c r="C179" s="30" t="s">
        <v>317</v>
      </c>
      <c r="D179" s="76">
        <v>28019</v>
      </c>
      <c r="E179" s="237">
        <v>28018.76</v>
      </c>
      <c r="F179" s="322">
        <f t="shared" si="34"/>
        <v>0.9999914343838109</v>
      </c>
      <c r="G179" s="332">
        <f t="shared" si="45"/>
        <v>0.0004782610990436321</v>
      </c>
      <c r="H179" s="243">
        <f t="shared" si="46"/>
        <v>28018.76</v>
      </c>
      <c r="I179" s="237"/>
      <c r="J179" s="240">
        <f t="shared" si="48"/>
        <v>28018.76</v>
      </c>
      <c r="K179" s="240"/>
      <c r="L179" s="240"/>
      <c r="M179" s="240"/>
      <c r="N179" s="243"/>
      <c r="O179" s="485"/>
      <c r="P179" s="481"/>
      <c r="Q179" s="481"/>
      <c r="R179" s="488"/>
    </row>
    <row r="180" spans="1:18" s="44" customFormat="1" ht="15.75" customHeight="1">
      <c r="A180" s="92"/>
      <c r="B180" s="35" t="s">
        <v>128</v>
      </c>
      <c r="C180" s="30" t="s">
        <v>318</v>
      </c>
      <c r="D180" s="76">
        <v>33963</v>
      </c>
      <c r="E180" s="237">
        <v>33963.46</v>
      </c>
      <c r="F180" s="322">
        <f t="shared" si="34"/>
        <v>1.0000135441509879</v>
      </c>
      <c r="G180" s="332">
        <f t="shared" si="45"/>
        <v>0.0005797330683772029</v>
      </c>
      <c r="H180" s="243">
        <f t="shared" si="46"/>
        <v>33963.46</v>
      </c>
      <c r="I180" s="237"/>
      <c r="J180" s="240">
        <f t="shared" si="48"/>
        <v>33963.46</v>
      </c>
      <c r="K180" s="240"/>
      <c r="L180" s="240"/>
      <c r="M180" s="240"/>
      <c r="N180" s="243"/>
      <c r="O180" s="485"/>
      <c r="P180" s="481"/>
      <c r="Q180" s="481"/>
      <c r="R180" s="488"/>
    </row>
    <row r="181" spans="1:18" s="44" customFormat="1" ht="17.25" customHeight="1">
      <c r="A181" s="92"/>
      <c r="B181" s="35" t="s">
        <v>129</v>
      </c>
      <c r="C181" s="30" t="s">
        <v>319</v>
      </c>
      <c r="D181" s="76">
        <v>37636</v>
      </c>
      <c r="E181" s="237">
        <v>37635.61</v>
      </c>
      <c r="F181" s="322">
        <f t="shared" si="34"/>
        <v>0.9999896375810394</v>
      </c>
      <c r="G181" s="332">
        <f t="shared" si="45"/>
        <v>0.0006424141611469427</v>
      </c>
      <c r="H181" s="243">
        <f t="shared" si="46"/>
        <v>37635.61</v>
      </c>
      <c r="I181" s="237"/>
      <c r="J181" s="240">
        <f t="shared" si="48"/>
        <v>37635.61</v>
      </c>
      <c r="K181" s="240"/>
      <c r="L181" s="240"/>
      <c r="M181" s="240"/>
      <c r="N181" s="243"/>
      <c r="O181" s="485"/>
      <c r="P181" s="481"/>
      <c r="Q181" s="481"/>
      <c r="R181" s="488"/>
    </row>
    <row r="182" spans="1:18" s="44" customFormat="1" ht="17.25" customHeight="1">
      <c r="A182" s="92"/>
      <c r="B182" s="35" t="s">
        <v>306</v>
      </c>
      <c r="C182" s="30" t="s">
        <v>307</v>
      </c>
      <c r="D182" s="76">
        <v>12817</v>
      </c>
      <c r="E182" s="237">
        <v>12817</v>
      </c>
      <c r="F182" s="322">
        <f t="shared" si="34"/>
        <v>1</v>
      </c>
      <c r="G182" s="332">
        <f t="shared" si="45"/>
        <v>0.0002187774372042957</v>
      </c>
      <c r="H182" s="243">
        <f t="shared" si="46"/>
        <v>12817</v>
      </c>
      <c r="I182" s="237"/>
      <c r="J182" s="240">
        <f t="shared" si="48"/>
        <v>12817</v>
      </c>
      <c r="K182" s="240"/>
      <c r="L182" s="240"/>
      <c r="M182" s="240"/>
      <c r="N182" s="243"/>
      <c r="O182" s="485"/>
      <c r="P182" s="481"/>
      <c r="Q182" s="481"/>
      <c r="R182" s="488"/>
    </row>
    <row r="183" spans="1:18" s="44" customFormat="1" ht="17.25" customHeight="1">
      <c r="A183" s="92"/>
      <c r="B183" s="35" t="s">
        <v>131</v>
      </c>
      <c r="C183" s="30" t="s">
        <v>320</v>
      </c>
      <c r="D183" s="76">
        <v>32635</v>
      </c>
      <c r="E183" s="237">
        <v>32635.22</v>
      </c>
      <c r="F183" s="322">
        <f t="shared" si="34"/>
        <v>1.0000067412287421</v>
      </c>
      <c r="G183" s="332">
        <f t="shared" si="45"/>
        <v>0.0005570609186391805</v>
      </c>
      <c r="H183" s="243">
        <f t="shared" si="46"/>
        <v>32635.22</v>
      </c>
      <c r="I183" s="237"/>
      <c r="J183" s="240">
        <f t="shared" si="48"/>
        <v>32635.22</v>
      </c>
      <c r="K183" s="240"/>
      <c r="L183" s="240"/>
      <c r="M183" s="240"/>
      <c r="N183" s="243"/>
      <c r="O183" s="485"/>
      <c r="P183" s="481"/>
      <c r="Q183" s="481"/>
      <c r="R183" s="488"/>
    </row>
    <row r="184" spans="1:18" s="44" customFormat="1" ht="17.25" customHeight="1">
      <c r="A184" s="92"/>
      <c r="B184" s="35" t="s">
        <v>857</v>
      </c>
      <c r="C184" s="31" t="s">
        <v>858</v>
      </c>
      <c r="D184" s="76">
        <v>1355</v>
      </c>
      <c r="E184" s="237">
        <v>1355.38</v>
      </c>
      <c r="F184" s="322">
        <f t="shared" si="34"/>
        <v>1.000280442804428</v>
      </c>
      <c r="G184" s="332">
        <f t="shared" si="45"/>
        <v>2.3135411003975843E-05</v>
      </c>
      <c r="H184" s="243">
        <f t="shared" si="46"/>
        <v>1355.38</v>
      </c>
      <c r="I184" s="237"/>
      <c r="J184" s="240">
        <f t="shared" si="48"/>
        <v>1355.38</v>
      </c>
      <c r="K184" s="240"/>
      <c r="L184" s="240"/>
      <c r="M184" s="240"/>
      <c r="N184" s="243"/>
      <c r="O184" s="485"/>
      <c r="P184" s="481"/>
      <c r="Q184" s="481"/>
      <c r="R184" s="488"/>
    </row>
    <row r="185" spans="1:18" s="44" customFormat="1" ht="21" customHeight="1">
      <c r="A185" s="92"/>
      <c r="B185" s="35" t="s">
        <v>451</v>
      </c>
      <c r="C185" s="30" t="s">
        <v>947</v>
      </c>
      <c r="D185" s="76">
        <v>4631</v>
      </c>
      <c r="E185" s="237">
        <v>4630.91</v>
      </c>
      <c r="F185" s="322">
        <f t="shared" si="34"/>
        <v>0.9999805657525372</v>
      </c>
      <c r="G185" s="332">
        <f t="shared" si="45"/>
        <v>7.904647122756847E-05</v>
      </c>
      <c r="H185" s="243">
        <f t="shared" si="46"/>
        <v>4630.91</v>
      </c>
      <c r="I185" s="237"/>
      <c r="J185" s="240">
        <f t="shared" si="48"/>
        <v>4630.91</v>
      </c>
      <c r="K185" s="240"/>
      <c r="L185" s="240"/>
      <c r="M185" s="240"/>
      <c r="N185" s="243"/>
      <c r="O185" s="485"/>
      <c r="P185" s="481"/>
      <c r="Q185" s="481"/>
      <c r="R185" s="488"/>
    </row>
    <row r="186" spans="1:18" s="44" customFormat="1" ht="21.75" customHeight="1">
      <c r="A186" s="92"/>
      <c r="B186" s="35" t="s">
        <v>444</v>
      </c>
      <c r="C186" s="30" t="s">
        <v>948</v>
      </c>
      <c r="D186" s="76">
        <v>3718</v>
      </c>
      <c r="E186" s="237">
        <v>3718.16</v>
      </c>
      <c r="F186" s="322">
        <f t="shared" si="34"/>
        <v>1.0000430338891877</v>
      </c>
      <c r="G186" s="332">
        <f t="shared" si="45"/>
        <v>6.346645204927238E-05</v>
      </c>
      <c r="H186" s="243">
        <f t="shared" si="46"/>
        <v>3718.16</v>
      </c>
      <c r="I186" s="237"/>
      <c r="J186" s="240">
        <f t="shared" si="48"/>
        <v>3718.16</v>
      </c>
      <c r="K186" s="240"/>
      <c r="L186" s="240"/>
      <c r="M186" s="240"/>
      <c r="N186" s="243"/>
      <c r="O186" s="485"/>
      <c r="P186" s="481"/>
      <c r="Q186" s="481"/>
      <c r="R186" s="488"/>
    </row>
    <row r="187" spans="1:18" s="44" customFormat="1" ht="14.25" customHeight="1">
      <c r="A187" s="92"/>
      <c r="B187" s="35" t="s">
        <v>133</v>
      </c>
      <c r="C187" s="30" t="s">
        <v>134</v>
      </c>
      <c r="D187" s="76">
        <v>4089</v>
      </c>
      <c r="E187" s="237">
        <v>4088.9</v>
      </c>
      <c r="F187" s="322">
        <f t="shared" si="34"/>
        <v>0.9999755441428222</v>
      </c>
      <c r="G187" s="332">
        <f t="shared" si="45"/>
        <v>6.979473066900561E-05</v>
      </c>
      <c r="H187" s="243">
        <f t="shared" si="46"/>
        <v>4088.9</v>
      </c>
      <c r="I187" s="237"/>
      <c r="J187" s="240">
        <f t="shared" si="48"/>
        <v>4088.9</v>
      </c>
      <c r="K187" s="240"/>
      <c r="L187" s="240"/>
      <c r="M187" s="240"/>
      <c r="N187" s="243"/>
      <c r="O187" s="485"/>
      <c r="P187" s="481"/>
      <c r="Q187" s="481"/>
      <c r="R187" s="488"/>
    </row>
    <row r="188" spans="1:18" s="44" customFormat="1" ht="15.75" customHeight="1">
      <c r="A188" s="92"/>
      <c r="B188" s="35" t="s">
        <v>135</v>
      </c>
      <c r="C188" s="30" t="s">
        <v>136</v>
      </c>
      <c r="D188" s="76">
        <v>10699</v>
      </c>
      <c r="E188" s="237">
        <v>10698.9</v>
      </c>
      <c r="F188" s="322">
        <f t="shared" si="34"/>
        <v>0.999990653332087</v>
      </c>
      <c r="G188" s="332">
        <f t="shared" si="45"/>
        <v>0.0001826229166657595</v>
      </c>
      <c r="H188" s="243">
        <f t="shared" si="46"/>
        <v>10698.9</v>
      </c>
      <c r="I188" s="237"/>
      <c r="J188" s="240">
        <f t="shared" si="48"/>
        <v>10698.9</v>
      </c>
      <c r="K188" s="240"/>
      <c r="L188" s="240"/>
      <c r="M188" s="240"/>
      <c r="N188" s="243"/>
      <c r="O188" s="485"/>
      <c r="P188" s="481"/>
      <c r="Q188" s="481"/>
      <c r="R188" s="488"/>
    </row>
    <row r="189" spans="1:18" s="44" customFormat="1" ht="15.75" customHeight="1">
      <c r="A189" s="92"/>
      <c r="B189" s="35" t="s">
        <v>137</v>
      </c>
      <c r="C189" s="30" t="s">
        <v>138</v>
      </c>
      <c r="D189" s="76">
        <v>2096</v>
      </c>
      <c r="E189" s="237">
        <v>2095.68</v>
      </c>
      <c r="F189" s="322">
        <f t="shared" si="34"/>
        <v>0.9998473282442747</v>
      </c>
      <c r="G189" s="332">
        <f t="shared" si="45"/>
        <v>3.5771826449270375E-05</v>
      </c>
      <c r="H189" s="243">
        <f t="shared" si="46"/>
        <v>2095.68</v>
      </c>
      <c r="I189" s="237"/>
      <c r="J189" s="240">
        <f t="shared" si="48"/>
        <v>2095.68</v>
      </c>
      <c r="K189" s="240"/>
      <c r="L189" s="240"/>
      <c r="M189" s="240"/>
      <c r="N189" s="243"/>
      <c r="O189" s="485"/>
      <c r="P189" s="481"/>
      <c r="Q189" s="481"/>
      <c r="R189" s="488"/>
    </row>
    <row r="190" spans="1:18" s="44" customFormat="1" ht="23.25" customHeight="1">
      <c r="A190" s="92"/>
      <c r="B190" s="35" t="s">
        <v>305</v>
      </c>
      <c r="C190" s="30" t="s">
        <v>109</v>
      </c>
      <c r="D190" s="76">
        <v>13789</v>
      </c>
      <c r="E190" s="237">
        <v>13789</v>
      </c>
      <c r="F190" s="322">
        <f t="shared" si="34"/>
        <v>1</v>
      </c>
      <c r="G190" s="332">
        <f t="shared" si="45"/>
        <v>0.00023536881342045983</v>
      </c>
      <c r="H190" s="243">
        <f t="shared" si="46"/>
        <v>13789</v>
      </c>
      <c r="I190" s="237"/>
      <c r="J190" s="240">
        <f t="shared" si="48"/>
        <v>13789</v>
      </c>
      <c r="K190" s="240"/>
      <c r="L190" s="240"/>
      <c r="M190" s="240"/>
      <c r="N190" s="243"/>
      <c r="O190" s="485"/>
      <c r="P190" s="481"/>
      <c r="Q190" s="481"/>
      <c r="R190" s="488"/>
    </row>
    <row r="191" spans="1:18" s="44" customFormat="1" ht="21" customHeight="1">
      <c r="A191" s="92"/>
      <c r="B191" s="35" t="s">
        <v>323</v>
      </c>
      <c r="C191" s="30" t="s">
        <v>464</v>
      </c>
      <c r="D191" s="76">
        <v>160</v>
      </c>
      <c r="E191" s="237">
        <v>159.75</v>
      </c>
      <c r="F191" s="322">
        <f t="shared" si="34"/>
        <v>0.9984375</v>
      </c>
      <c r="G191" s="332">
        <f t="shared" si="45"/>
        <v>2.726823405897343E-06</v>
      </c>
      <c r="H191" s="243">
        <f t="shared" si="46"/>
        <v>159.75</v>
      </c>
      <c r="I191" s="237"/>
      <c r="J191" s="240">
        <f t="shared" si="48"/>
        <v>159.75</v>
      </c>
      <c r="K191" s="240"/>
      <c r="L191" s="240"/>
      <c r="M191" s="240"/>
      <c r="N191" s="243"/>
      <c r="O191" s="485"/>
      <c r="P191" s="481"/>
      <c r="Q191" s="481"/>
      <c r="R191" s="488"/>
    </row>
    <row r="192" spans="1:18" s="44" customFormat="1" ht="20.25" customHeight="1">
      <c r="A192" s="92"/>
      <c r="B192" s="35" t="s">
        <v>446</v>
      </c>
      <c r="C192" s="30" t="s">
        <v>449</v>
      </c>
      <c r="D192" s="76">
        <v>6704</v>
      </c>
      <c r="E192" s="237">
        <v>6704.11</v>
      </c>
      <c r="F192" s="322">
        <f t="shared" si="34"/>
        <v>1.0000164081145584</v>
      </c>
      <c r="G192" s="332">
        <f aca="true" t="shared" si="49" ref="G192:G208">E192/$E$701</f>
        <v>0.00011443457942854732</v>
      </c>
      <c r="H192" s="243">
        <f t="shared" si="46"/>
        <v>6704.11</v>
      </c>
      <c r="I192" s="237"/>
      <c r="J192" s="240">
        <f t="shared" si="48"/>
        <v>6704.11</v>
      </c>
      <c r="K192" s="240"/>
      <c r="L192" s="240"/>
      <c r="M192" s="240"/>
      <c r="N192" s="243"/>
      <c r="O192" s="485"/>
      <c r="P192" s="481"/>
      <c r="Q192" s="481"/>
      <c r="R192" s="488"/>
    </row>
    <row r="193" spans="1:18" s="44" customFormat="1" ht="22.5" customHeight="1">
      <c r="A193" s="92"/>
      <c r="B193" s="35" t="s">
        <v>447</v>
      </c>
      <c r="C193" s="30" t="s">
        <v>450</v>
      </c>
      <c r="D193" s="76">
        <v>1707</v>
      </c>
      <c r="E193" s="237">
        <v>1707</v>
      </c>
      <c r="F193" s="322">
        <f t="shared" si="34"/>
        <v>1</v>
      </c>
      <c r="G193" s="332">
        <f t="shared" si="49"/>
        <v>2.9137324280856114E-05</v>
      </c>
      <c r="H193" s="243">
        <f t="shared" si="46"/>
        <v>1707</v>
      </c>
      <c r="I193" s="237"/>
      <c r="J193" s="240">
        <f t="shared" si="48"/>
        <v>1707</v>
      </c>
      <c r="K193" s="240"/>
      <c r="L193" s="240"/>
      <c r="M193" s="240"/>
      <c r="N193" s="243"/>
      <c r="O193" s="485"/>
      <c r="P193" s="481"/>
      <c r="Q193" s="481"/>
      <c r="R193" s="488"/>
    </row>
    <row r="194" spans="1:18" s="348" customFormat="1" ht="18.75" customHeight="1">
      <c r="A194" s="371" t="s">
        <v>655</v>
      </c>
      <c r="B194" s="401"/>
      <c r="C194" s="400" t="s">
        <v>675</v>
      </c>
      <c r="D194" s="357">
        <f>SUM(D195:D205)</f>
        <v>64770</v>
      </c>
      <c r="E194" s="238">
        <f>SUM(E195:E205)</f>
        <v>64770.00000000001</v>
      </c>
      <c r="F194" s="346">
        <f t="shared" si="34"/>
        <v>1.0000000000000002</v>
      </c>
      <c r="G194" s="346">
        <f t="shared" si="49"/>
        <v>0.0011055796682314298</v>
      </c>
      <c r="H194" s="238">
        <f>SUM(H195:H205)</f>
        <v>64770.00000000001</v>
      </c>
      <c r="I194" s="238">
        <f aca="true" t="shared" si="50" ref="I194:R194">SUM(I195:I205)</f>
        <v>53870.4</v>
      </c>
      <c r="J194" s="238">
        <f t="shared" si="50"/>
        <v>10899.6</v>
      </c>
      <c r="K194" s="238">
        <f t="shared" si="50"/>
        <v>0</v>
      </c>
      <c r="L194" s="238">
        <f t="shared" si="50"/>
        <v>0</v>
      </c>
      <c r="M194" s="238">
        <f t="shared" si="50"/>
        <v>0</v>
      </c>
      <c r="N194" s="238">
        <f t="shared" si="50"/>
        <v>0</v>
      </c>
      <c r="O194" s="238">
        <f t="shared" si="50"/>
        <v>0</v>
      </c>
      <c r="P194" s="238">
        <f t="shared" si="50"/>
        <v>0</v>
      </c>
      <c r="Q194" s="238">
        <f t="shared" si="50"/>
        <v>0</v>
      </c>
      <c r="R194" s="249">
        <f t="shared" si="50"/>
        <v>0</v>
      </c>
    </row>
    <row r="195" spans="1:18" s="44" customFormat="1" ht="21" customHeight="1">
      <c r="A195" s="92"/>
      <c r="B195" s="35" t="s">
        <v>119</v>
      </c>
      <c r="C195" s="30" t="s">
        <v>83</v>
      </c>
      <c r="D195" s="76">
        <v>41565</v>
      </c>
      <c r="E195" s="237">
        <v>41565</v>
      </c>
      <c r="F195" s="322">
        <f t="shared" si="34"/>
        <v>1</v>
      </c>
      <c r="G195" s="332">
        <f t="shared" si="49"/>
        <v>0.0007094861650461537</v>
      </c>
      <c r="H195" s="243">
        <f>E195</f>
        <v>41565</v>
      </c>
      <c r="I195" s="237">
        <f>H195</f>
        <v>41565</v>
      </c>
      <c r="J195" s="240"/>
      <c r="K195" s="240"/>
      <c r="L195" s="240"/>
      <c r="M195" s="240"/>
      <c r="N195" s="243"/>
      <c r="O195" s="241"/>
      <c r="P195" s="481"/>
      <c r="Q195" s="481"/>
      <c r="R195" s="488"/>
    </row>
    <row r="196" spans="1:18" s="44" customFormat="1" ht="20.25" customHeight="1">
      <c r="A196" s="92"/>
      <c r="B196" s="35" t="s">
        <v>122</v>
      </c>
      <c r="C196" s="30" t="s">
        <v>123</v>
      </c>
      <c r="D196" s="76">
        <v>3100</v>
      </c>
      <c r="E196" s="237">
        <v>3100.4</v>
      </c>
      <c r="F196" s="322">
        <f t="shared" si="34"/>
        <v>1.0001290322580645</v>
      </c>
      <c r="G196" s="332">
        <f t="shared" si="49"/>
        <v>5.292171072077697E-05</v>
      </c>
      <c r="H196" s="243">
        <f aca="true" t="shared" si="51" ref="H196:H205">E196</f>
        <v>3100.4</v>
      </c>
      <c r="I196" s="237">
        <f>H196</f>
        <v>3100.4</v>
      </c>
      <c r="J196" s="240"/>
      <c r="K196" s="240"/>
      <c r="L196" s="240"/>
      <c r="M196" s="240"/>
      <c r="N196" s="243"/>
      <c r="O196" s="241"/>
      <c r="P196" s="481"/>
      <c r="Q196" s="481"/>
      <c r="R196" s="488"/>
    </row>
    <row r="197" spans="1:18" s="44" customFormat="1" ht="20.25" customHeight="1">
      <c r="A197" s="92"/>
      <c r="B197" s="35" t="s">
        <v>148</v>
      </c>
      <c r="C197" s="30" t="s">
        <v>149</v>
      </c>
      <c r="D197" s="76">
        <v>7920</v>
      </c>
      <c r="E197" s="237">
        <v>7920</v>
      </c>
      <c r="F197" s="322">
        <f t="shared" si="34"/>
        <v>1</v>
      </c>
      <c r="G197" s="332">
        <f t="shared" si="49"/>
        <v>0.00013518899139096686</v>
      </c>
      <c r="H197" s="243">
        <f t="shared" si="51"/>
        <v>7920</v>
      </c>
      <c r="I197" s="237">
        <f>H197</f>
        <v>7920</v>
      </c>
      <c r="J197" s="240"/>
      <c r="K197" s="240"/>
      <c r="L197" s="240"/>
      <c r="M197" s="240"/>
      <c r="N197" s="243"/>
      <c r="O197" s="241"/>
      <c r="P197" s="481"/>
      <c r="Q197" s="481"/>
      <c r="R197" s="488"/>
    </row>
    <row r="198" spans="1:18" s="44" customFormat="1" ht="18.75" customHeight="1">
      <c r="A198" s="92"/>
      <c r="B198" s="35" t="s">
        <v>124</v>
      </c>
      <c r="C198" s="30" t="s">
        <v>125</v>
      </c>
      <c r="D198" s="76">
        <v>1285</v>
      </c>
      <c r="E198" s="237">
        <v>1285</v>
      </c>
      <c r="F198" s="322">
        <f t="shared" si="34"/>
        <v>1</v>
      </c>
      <c r="G198" s="332">
        <f t="shared" si="49"/>
        <v>2.1934072466842474E-05</v>
      </c>
      <c r="H198" s="243">
        <f t="shared" si="51"/>
        <v>1285</v>
      </c>
      <c r="I198" s="237">
        <f>H198</f>
        <v>1285</v>
      </c>
      <c r="J198" s="240"/>
      <c r="K198" s="240"/>
      <c r="L198" s="240"/>
      <c r="M198" s="240"/>
      <c r="N198" s="243"/>
      <c r="O198" s="241"/>
      <c r="P198" s="481"/>
      <c r="Q198" s="481"/>
      <c r="R198" s="488"/>
    </row>
    <row r="199" spans="1:18" s="44" customFormat="1" ht="19.5" customHeight="1">
      <c r="A199" s="92"/>
      <c r="B199" s="35" t="s">
        <v>126</v>
      </c>
      <c r="C199" s="31" t="s">
        <v>441</v>
      </c>
      <c r="D199" s="76">
        <v>2269</v>
      </c>
      <c r="E199" s="237">
        <v>2268.8</v>
      </c>
      <c r="F199" s="322">
        <f t="shared" si="34"/>
        <v>0.9999118554429265</v>
      </c>
      <c r="G199" s="332">
        <f t="shared" si="49"/>
        <v>3.8726866624725454E-05</v>
      </c>
      <c r="H199" s="243">
        <f t="shared" si="51"/>
        <v>2268.8</v>
      </c>
      <c r="I199" s="237"/>
      <c r="J199" s="240">
        <f>H199</f>
        <v>2268.8</v>
      </c>
      <c r="K199" s="240"/>
      <c r="L199" s="240"/>
      <c r="M199" s="240"/>
      <c r="N199" s="243"/>
      <c r="O199" s="241"/>
      <c r="P199" s="481"/>
      <c r="Q199" s="481"/>
      <c r="R199" s="488"/>
    </row>
    <row r="200" spans="1:18" s="44" customFormat="1" ht="19.5" customHeight="1">
      <c r="A200" s="92"/>
      <c r="B200" s="35" t="s">
        <v>131</v>
      </c>
      <c r="C200" s="30" t="s">
        <v>320</v>
      </c>
      <c r="D200" s="76">
        <v>2100</v>
      </c>
      <c r="E200" s="237">
        <v>2100</v>
      </c>
      <c r="F200" s="322">
        <f t="shared" si="34"/>
        <v>1</v>
      </c>
      <c r="G200" s="332">
        <f t="shared" si="49"/>
        <v>3.584556589912E-05</v>
      </c>
      <c r="H200" s="243">
        <f t="shared" si="51"/>
        <v>2100</v>
      </c>
      <c r="I200" s="237"/>
      <c r="J200" s="240">
        <f aca="true" t="shared" si="52" ref="J200:J205">H200</f>
        <v>2100</v>
      </c>
      <c r="K200" s="240"/>
      <c r="L200" s="240"/>
      <c r="M200" s="240"/>
      <c r="N200" s="243"/>
      <c r="O200" s="241"/>
      <c r="P200" s="481"/>
      <c r="Q200" s="481"/>
      <c r="R200" s="488"/>
    </row>
    <row r="201" spans="1:18" s="44" customFormat="1" ht="17.25" customHeight="1">
      <c r="A201" s="92"/>
      <c r="B201" s="35" t="s">
        <v>133</v>
      </c>
      <c r="C201" s="30" t="s">
        <v>134</v>
      </c>
      <c r="D201" s="76">
        <v>452</v>
      </c>
      <c r="E201" s="237">
        <v>452.26</v>
      </c>
      <c r="F201" s="322">
        <f t="shared" si="34"/>
        <v>1.000575221238938</v>
      </c>
      <c r="G201" s="332">
        <f t="shared" si="49"/>
        <v>7.719769349302862E-06</v>
      </c>
      <c r="H201" s="243">
        <f t="shared" si="51"/>
        <v>452.26</v>
      </c>
      <c r="I201" s="237"/>
      <c r="J201" s="240">
        <f t="shared" si="52"/>
        <v>452.26</v>
      </c>
      <c r="K201" s="240"/>
      <c r="L201" s="240"/>
      <c r="M201" s="240"/>
      <c r="N201" s="243"/>
      <c r="O201" s="241"/>
      <c r="P201" s="481"/>
      <c r="Q201" s="481"/>
      <c r="R201" s="488"/>
    </row>
    <row r="202" spans="1:18" s="44" customFormat="1" ht="18" customHeight="1">
      <c r="A202" s="92"/>
      <c r="B202" s="35" t="s">
        <v>137</v>
      </c>
      <c r="C202" s="30" t="s">
        <v>138</v>
      </c>
      <c r="D202" s="76">
        <v>2963</v>
      </c>
      <c r="E202" s="237">
        <v>2963</v>
      </c>
      <c r="F202" s="322">
        <f t="shared" si="34"/>
        <v>1</v>
      </c>
      <c r="G202" s="332">
        <f t="shared" si="49"/>
        <v>5.0576386551948834E-05</v>
      </c>
      <c r="H202" s="243">
        <f t="shared" si="51"/>
        <v>2963</v>
      </c>
      <c r="I202" s="237"/>
      <c r="J202" s="240">
        <f t="shared" si="52"/>
        <v>2963</v>
      </c>
      <c r="K202" s="240"/>
      <c r="L202" s="240"/>
      <c r="M202" s="240"/>
      <c r="N202" s="243"/>
      <c r="O202" s="241"/>
      <c r="P202" s="481"/>
      <c r="Q202" s="481"/>
      <c r="R202" s="488"/>
    </row>
    <row r="203" spans="1:18" s="44" customFormat="1" ht="22.5" customHeight="1">
      <c r="A203" s="92"/>
      <c r="B203" s="35" t="s">
        <v>445</v>
      </c>
      <c r="C203" s="30" t="s">
        <v>1014</v>
      </c>
      <c r="D203" s="76">
        <v>615</v>
      </c>
      <c r="E203" s="237">
        <v>615</v>
      </c>
      <c r="F203" s="322">
        <f t="shared" si="34"/>
        <v>1</v>
      </c>
      <c r="G203" s="332">
        <f t="shared" si="49"/>
        <v>1.0497630013313714E-05</v>
      </c>
      <c r="H203" s="243">
        <f t="shared" si="51"/>
        <v>615</v>
      </c>
      <c r="I203" s="237"/>
      <c r="J203" s="240">
        <f t="shared" si="52"/>
        <v>615</v>
      </c>
      <c r="K203" s="240"/>
      <c r="L203" s="240"/>
      <c r="M203" s="240"/>
      <c r="N203" s="243"/>
      <c r="O203" s="241"/>
      <c r="P203" s="481"/>
      <c r="Q203" s="481"/>
      <c r="R203" s="488"/>
    </row>
    <row r="204" spans="1:18" s="44" customFormat="1" ht="20.25" customHeight="1">
      <c r="A204" s="92"/>
      <c r="B204" s="35" t="s">
        <v>446</v>
      </c>
      <c r="C204" s="30" t="s">
        <v>449</v>
      </c>
      <c r="D204" s="76">
        <v>501</v>
      </c>
      <c r="E204" s="237">
        <v>500.9</v>
      </c>
      <c r="F204" s="322">
        <f t="shared" si="34"/>
        <v>0.9998003992015968</v>
      </c>
      <c r="G204" s="332">
        <f t="shared" si="49"/>
        <v>8.55002093279486E-06</v>
      </c>
      <c r="H204" s="243">
        <f t="shared" si="51"/>
        <v>500.9</v>
      </c>
      <c r="I204" s="237"/>
      <c r="J204" s="240">
        <f t="shared" si="52"/>
        <v>500.9</v>
      </c>
      <c r="K204" s="240"/>
      <c r="L204" s="240"/>
      <c r="M204" s="240"/>
      <c r="N204" s="243"/>
      <c r="O204" s="241"/>
      <c r="P204" s="481"/>
      <c r="Q204" s="481"/>
      <c r="R204" s="488"/>
    </row>
    <row r="205" spans="1:18" s="44" customFormat="1" ht="24" customHeight="1">
      <c r="A205" s="92"/>
      <c r="B205" s="35" t="s">
        <v>447</v>
      </c>
      <c r="C205" s="30" t="s">
        <v>450</v>
      </c>
      <c r="D205" s="76">
        <v>2000</v>
      </c>
      <c r="E205" s="237">
        <v>1999.64</v>
      </c>
      <c r="F205" s="322">
        <f t="shared" si="34"/>
        <v>0.99982</v>
      </c>
      <c r="G205" s="332">
        <f t="shared" si="49"/>
        <v>3.4132489235483964E-05</v>
      </c>
      <c r="H205" s="243">
        <f t="shared" si="51"/>
        <v>1999.64</v>
      </c>
      <c r="I205" s="237"/>
      <c r="J205" s="240">
        <f t="shared" si="52"/>
        <v>1999.64</v>
      </c>
      <c r="K205" s="240"/>
      <c r="L205" s="240"/>
      <c r="M205" s="240"/>
      <c r="N205" s="243"/>
      <c r="O205" s="241"/>
      <c r="P205" s="481"/>
      <c r="Q205" s="481"/>
      <c r="R205" s="488"/>
    </row>
    <row r="206" spans="1:18" s="44" customFormat="1" ht="24" customHeight="1">
      <c r="A206" s="371" t="s">
        <v>636</v>
      </c>
      <c r="B206" s="361"/>
      <c r="C206" s="356" t="s">
        <v>939</v>
      </c>
      <c r="D206" s="357">
        <f>SUM(D207:D208)</f>
        <v>575</v>
      </c>
      <c r="E206" s="238">
        <f>SUM(E207:E208)</f>
        <v>575</v>
      </c>
      <c r="F206" s="346">
        <f t="shared" si="34"/>
        <v>1</v>
      </c>
      <c r="G206" s="346">
        <f t="shared" si="49"/>
        <v>9.814857329520952E-06</v>
      </c>
      <c r="H206" s="238">
        <f>SUM(H207:H208)</f>
        <v>575</v>
      </c>
      <c r="I206" s="238">
        <f aca="true" t="shared" si="53" ref="I206:R206">SUM(I207:I208)</f>
        <v>0</v>
      </c>
      <c r="J206" s="238">
        <f t="shared" si="53"/>
        <v>575</v>
      </c>
      <c r="K206" s="238">
        <f t="shared" si="53"/>
        <v>0</v>
      </c>
      <c r="L206" s="238">
        <f t="shared" si="53"/>
        <v>0</v>
      </c>
      <c r="M206" s="238">
        <f t="shared" si="53"/>
        <v>0</v>
      </c>
      <c r="N206" s="238">
        <f t="shared" si="53"/>
        <v>0</v>
      </c>
      <c r="O206" s="238">
        <f t="shared" si="53"/>
        <v>0</v>
      </c>
      <c r="P206" s="238">
        <f t="shared" si="53"/>
        <v>0</v>
      </c>
      <c r="Q206" s="238">
        <f t="shared" si="53"/>
        <v>0</v>
      </c>
      <c r="R206" s="249">
        <f t="shared" si="53"/>
        <v>0</v>
      </c>
    </row>
    <row r="207" spans="1:18" s="44" customFormat="1" ht="23.25" customHeight="1">
      <c r="A207" s="92"/>
      <c r="B207" s="35" t="s">
        <v>126</v>
      </c>
      <c r="C207" s="31" t="s">
        <v>441</v>
      </c>
      <c r="D207" s="76">
        <v>529</v>
      </c>
      <c r="E207" s="237">
        <v>529</v>
      </c>
      <c r="F207" s="322">
        <f t="shared" si="34"/>
        <v>1</v>
      </c>
      <c r="G207" s="332">
        <f t="shared" si="49"/>
        <v>9.029668743159276E-06</v>
      </c>
      <c r="H207" s="243">
        <f>E207</f>
        <v>529</v>
      </c>
      <c r="I207" s="237"/>
      <c r="J207" s="240">
        <f>H207</f>
        <v>529</v>
      </c>
      <c r="K207" s="240"/>
      <c r="L207" s="240"/>
      <c r="M207" s="240"/>
      <c r="N207" s="243"/>
      <c r="O207" s="241"/>
      <c r="P207" s="481"/>
      <c r="Q207" s="481"/>
      <c r="R207" s="488"/>
    </row>
    <row r="208" spans="1:18" s="44" customFormat="1" ht="23.25" customHeight="1">
      <c r="A208" s="92"/>
      <c r="B208" s="35" t="s">
        <v>131</v>
      </c>
      <c r="C208" s="30" t="s">
        <v>320</v>
      </c>
      <c r="D208" s="76">
        <v>46</v>
      </c>
      <c r="E208" s="237">
        <v>46</v>
      </c>
      <c r="F208" s="322">
        <f t="shared" si="34"/>
        <v>1</v>
      </c>
      <c r="G208" s="332">
        <f t="shared" si="49"/>
        <v>7.851885863616762E-07</v>
      </c>
      <c r="H208" s="243">
        <f>E208</f>
        <v>46</v>
      </c>
      <c r="I208" s="237"/>
      <c r="J208" s="240">
        <f>H208</f>
        <v>46</v>
      </c>
      <c r="K208" s="240"/>
      <c r="L208" s="240"/>
      <c r="M208" s="240"/>
      <c r="N208" s="243"/>
      <c r="O208" s="241"/>
      <c r="P208" s="481"/>
      <c r="Q208" s="481"/>
      <c r="R208" s="488"/>
    </row>
    <row r="209" spans="1:18" s="44" customFormat="1" ht="24" customHeight="1">
      <c r="A209" s="371" t="s">
        <v>544</v>
      </c>
      <c r="B209" s="361"/>
      <c r="C209" s="356" t="s">
        <v>300</v>
      </c>
      <c r="D209" s="357">
        <f>SUM(D210:D217)</f>
        <v>74260</v>
      </c>
      <c r="E209" s="238">
        <f>SUM(E210:E217)</f>
        <v>74260</v>
      </c>
      <c r="F209" s="346">
        <f t="shared" si="34"/>
        <v>1</v>
      </c>
      <c r="G209" s="346">
        <f aca="true" t="shared" si="54" ref="G209:G217">E209/$E$701</f>
        <v>0.0012675674874612624</v>
      </c>
      <c r="H209" s="238">
        <f>SUM(H210:H217)</f>
        <v>74260</v>
      </c>
      <c r="I209" s="238">
        <f aca="true" t="shared" si="55" ref="I209:R209">SUM(I210:I217)</f>
        <v>24332.23</v>
      </c>
      <c r="J209" s="238">
        <f t="shared" si="55"/>
        <v>49927.77</v>
      </c>
      <c r="K209" s="238">
        <f t="shared" si="55"/>
        <v>0</v>
      </c>
      <c r="L209" s="238">
        <f t="shared" si="55"/>
        <v>0</v>
      </c>
      <c r="M209" s="238">
        <f t="shared" si="55"/>
        <v>0</v>
      </c>
      <c r="N209" s="238">
        <f t="shared" si="55"/>
        <v>0</v>
      </c>
      <c r="O209" s="238">
        <f t="shared" si="55"/>
        <v>0</v>
      </c>
      <c r="P209" s="238">
        <f t="shared" si="55"/>
        <v>0</v>
      </c>
      <c r="Q209" s="238">
        <f t="shared" si="55"/>
        <v>0</v>
      </c>
      <c r="R209" s="249">
        <f t="shared" si="55"/>
        <v>0</v>
      </c>
    </row>
    <row r="210" spans="1:18" s="44" customFormat="1" ht="15.75" customHeight="1">
      <c r="A210" s="92"/>
      <c r="B210" s="35" t="s">
        <v>119</v>
      </c>
      <c r="C210" s="30" t="s">
        <v>83</v>
      </c>
      <c r="D210" s="76">
        <v>17887</v>
      </c>
      <c r="E210" s="237">
        <v>17886.93</v>
      </c>
      <c r="F210" s="322">
        <f t="shared" si="34"/>
        <v>0.9999960865432996</v>
      </c>
      <c r="G210" s="332">
        <f t="shared" si="54"/>
        <v>0.00030531768002283166</v>
      </c>
      <c r="H210" s="243">
        <f>E210</f>
        <v>17886.93</v>
      </c>
      <c r="I210" s="237">
        <f>H210</f>
        <v>17886.93</v>
      </c>
      <c r="J210" s="240"/>
      <c r="K210" s="240"/>
      <c r="L210" s="240"/>
      <c r="M210" s="240"/>
      <c r="N210" s="243"/>
      <c r="O210" s="241"/>
      <c r="P210" s="481"/>
      <c r="Q210" s="481"/>
      <c r="R210" s="488"/>
    </row>
    <row r="211" spans="1:18" s="44" customFormat="1" ht="18" customHeight="1">
      <c r="A211" s="92"/>
      <c r="B211" s="35" t="s">
        <v>148</v>
      </c>
      <c r="C211" s="30" t="s">
        <v>149</v>
      </c>
      <c r="D211" s="76">
        <v>1601</v>
      </c>
      <c r="E211" s="237">
        <v>1600.94</v>
      </c>
      <c r="F211" s="322">
        <f t="shared" si="34"/>
        <v>0.9999625234228607</v>
      </c>
      <c r="G211" s="332">
        <f t="shared" si="54"/>
        <v>2.7326952509779606E-05</v>
      </c>
      <c r="H211" s="243">
        <f aca="true" t="shared" si="56" ref="H211:H217">E211</f>
        <v>1600.94</v>
      </c>
      <c r="I211" s="237">
        <f>H211</f>
        <v>1600.94</v>
      </c>
      <c r="J211" s="240"/>
      <c r="K211" s="240"/>
      <c r="L211" s="240"/>
      <c r="M211" s="240"/>
      <c r="N211" s="243"/>
      <c r="O211" s="241"/>
      <c r="P211" s="481"/>
      <c r="Q211" s="481"/>
      <c r="R211" s="488"/>
    </row>
    <row r="212" spans="1:18" s="44" customFormat="1" ht="18" customHeight="1">
      <c r="A212" s="92"/>
      <c r="B212" s="35" t="s">
        <v>124</v>
      </c>
      <c r="C212" s="30" t="s">
        <v>125</v>
      </c>
      <c r="D212" s="76">
        <v>244</v>
      </c>
      <c r="E212" s="237">
        <v>244.36</v>
      </c>
      <c r="F212" s="322">
        <f t="shared" si="34"/>
        <v>1.0014754098360656</v>
      </c>
      <c r="G212" s="332">
        <f t="shared" si="54"/>
        <v>4.171058325289983E-06</v>
      </c>
      <c r="H212" s="243">
        <f t="shared" si="56"/>
        <v>244.36</v>
      </c>
      <c r="I212" s="237">
        <f>H212</f>
        <v>244.36</v>
      </c>
      <c r="J212" s="240"/>
      <c r="K212" s="240"/>
      <c r="L212" s="240"/>
      <c r="M212" s="240"/>
      <c r="N212" s="243"/>
      <c r="O212" s="241"/>
      <c r="P212" s="481"/>
      <c r="Q212" s="481"/>
      <c r="R212" s="488"/>
    </row>
    <row r="213" spans="1:18" s="44" customFormat="1" ht="19.5" customHeight="1">
      <c r="A213" s="92"/>
      <c r="B213" s="35" t="s">
        <v>855</v>
      </c>
      <c r="C213" s="30" t="s">
        <v>856</v>
      </c>
      <c r="D213" s="76">
        <v>4600</v>
      </c>
      <c r="E213" s="237">
        <v>4600</v>
      </c>
      <c r="F213" s="322">
        <f t="shared" si="34"/>
        <v>1</v>
      </c>
      <c r="G213" s="332">
        <f t="shared" si="54"/>
        <v>7.851885863616762E-05</v>
      </c>
      <c r="H213" s="243">
        <f t="shared" si="56"/>
        <v>4600</v>
      </c>
      <c r="I213" s="237">
        <f>H213</f>
        <v>4600</v>
      </c>
      <c r="J213" s="240"/>
      <c r="K213" s="240"/>
      <c r="L213" s="240"/>
      <c r="M213" s="240"/>
      <c r="N213" s="243"/>
      <c r="O213" s="241"/>
      <c r="P213" s="481"/>
      <c r="Q213" s="481"/>
      <c r="R213" s="488"/>
    </row>
    <row r="214" spans="1:18" s="44" customFormat="1" ht="19.5" customHeight="1">
      <c r="A214" s="92"/>
      <c r="B214" s="35" t="s">
        <v>126</v>
      </c>
      <c r="C214" s="31" t="s">
        <v>441</v>
      </c>
      <c r="D214" s="76">
        <v>450</v>
      </c>
      <c r="E214" s="237">
        <v>450</v>
      </c>
      <c r="F214" s="322">
        <f t="shared" si="34"/>
        <v>1</v>
      </c>
      <c r="G214" s="332">
        <f t="shared" si="54"/>
        <v>7.68119269266857E-06</v>
      </c>
      <c r="H214" s="243">
        <f t="shared" si="56"/>
        <v>450</v>
      </c>
      <c r="I214" s="237"/>
      <c r="J214" s="240">
        <f>H214</f>
        <v>450</v>
      </c>
      <c r="K214" s="240"/>
      <c r="L214" s="240"/>
      <c r="M214" s="240"/>
      <c r="N214" s="243"/>
      <c r="O214" s="241"/>
      <c r="P214" s="481"/>
      <c r="Q214" s="481"/>
      <c r="R214" s="488"/>
    </row>
    <row r="215" spans="1:18" s="44" customFormat="1" ht="17.25" customHeight="1">
      <c r="A215" s="92"/>
      <c r="B215" s="35" t="s">
        <v>128</v>
      </c>
      <c r="C215" s="30" t="s">
        <v>318</v>
      </c>
      <c r="D215" s="76">
        <v>3580</v>
      </c>
      <c r="E215" s="237">
        <v>3579.77</v>
      </c>
      <c r="F215" s="322">
        <f t="shared" si="34"/>
        <v>0.9999357541899442</v>
      </c>
      <c r="G215" s="332">
        <f t="shared" si="54"/>
        <v>6.110422925652037E-05</v>
      </c>
      <c r="H215" s="243">
        <f t="shared" si="56"/>
        <v>3579.77</v>
      </c>
      <c r="I215" s="237"/>
      <c r="J215" s="240">
        <f>H215</f>
        <v>3579.77</v>
      </c>
      <c r="K215" s="240"/>
      <c r="L215" s="240"/>
      <c r="M215" s="240"/>
      <c r="N215" s="243"/>
      <c r="O215" s="241"/>
      <c r="P215" s="481"/>
      <c r="Q215" s="481"/>
      <c r="R215" s="488"/>
    </row>
    <row r="216" spans="1:18" s="44" customFormat="1" ht="18.75" customHeight="1">
      <c r="A216" s="92"/>
      <c r="B216" s="35" t="s">
        <v>131</v>
      </c>
      <c r="C216" s="30" t="s">
        <v>320</v>
      </c>
      <c r="D216" s="76">
        <v>45698</v>
      </c>
      <c r="E216" s="237">
        <v>45698</v>
      </c>
      <c r="F216" s="322">
        <f t="shared" si="34"/>
        <v>1</v>
      </c>
      <c r="G216" s="332">
        <f t="shared" si="54"/>
        <v>0.0007800336525990409</v>
      </c>
      <c r="H216" s="243">
        <f t="shared" si="56"/>
        <v>45698</v>
      </c>
      <c r="I216" s="237"/>
      <c r="J216" s="240">
        <f>H216</f>
        <v>45698</v>
      </c>
      <c r="K216" s="240"/>
      <c r="L216" s="240"/>
      <c r="M216" s="240"/>
      <c r="N216" s="243"/>
      <c r="O216" s="241"/>
      <c r="P216" s="481"/>
      <c r="Q216" s="481"/>
      <c r="R216" s="488"/>
    </row>
    <row r="217" spans="1:18" s="44" customFormat="1" ht="22.5" customHeight="1">
      <c r="A217" s="92"/>
      <c r="B217" s="35" t="s">
        <v>444</v>
      </c>
      <c r="C217" s="30" t="s">
        <v>948</v>
      </c>
      <c r="D217" s="76">
        <v>200</v>
      </c>
      <c r="E217" s="237">
        <v>200</v>
      </c>
      <c r="F217" s="322">
        <f t="shared" si="34"/>
        <v>1</v>
      </c>
      <c r="G217" s="332">
        <f t="shared" si="54"/>
        <v>3.4138634189638093E-06</v>
      </c>
      <c r="H217" s="243">
        <f t="shared" si="56"/>
        <v>200</v>
      </c>
      <c r="I217" s="237"/>
      <c r="J217" s="240">
        <f>H217</f>
        <v>200</v>
      </c>
      <c r="K217" s="240"/>
      <c r="L217" s="240"/>
      <c r="M217" s="240"/>
      <c r="N217" s="243"/>
      <c r="O217" s="241"/>
      <c r="P217" s="481"/>
      <c r="Q217" s="481"/>
      <c r="R217" s="488"/>
    </row>
    <row r="218" spans="1:18" s="44" customFormat="1" ht="25.5" customHeight="1">
      <c r="A218" s="88" t="s">
        <v>334</v>
      </c>
      <c r="B218" s="96"/>
      <c r="C218" s="65" t="s">
        <v>679</v>
      </c>
      <c r="D218" s="119">
        <f>D219</f>
        <v>627890</v>
      </c>
      <c r="E218" s="236">
        <f>E219</f>
        <v>627889.11</v>
      </c>
      <c r="F218" s="397">
        <f t="shared" si="34"/>
        <v>0.999998582554269</v>
      </c>
      <c r="G218" s="397">
        <f aca="true" t="shared" si="57" ref="G218:G226">E218/$E$701</f>
        <v>0.010717638318973717</v>
      </c>
      <c r="H218" s="245">
        <f>E218</f>
        <v>627889.11</v>
      </c>
      <c r="I218" s="245">
        <f>I219</f>
        <v>0</v>
      </c>
      <c r="J218" s="245">
        <f aca="true" t="shared" si="58" ref="J218:R218">J219</f>
        <v>0</v>
      </c>
      <c r="K218" s="245">
        <f t="shared" si="58"/>
        <v>0</v>
      </c>
      <c r="L218" s="245">
        <f t="shared" si="58"/>
        <v>0</v>
      </c>
      <c r="M218" s="245">
        <f t="shared" si="58"/>
        <v>0</v>
      </c>
      <c r="N218" s="245">
        <f t="shared" si="58"/>
        <v>627889.11</v>
      </c>
      <c r="O218" s="245">
        <f t="shared" si="58"/>
        <v>0</v>
      </c>
      <c r="P218" s="245">
        <f t="shared" si="58"/>
        <v>0</v>
      </c>
      <c r="Q218" s="245">
        <f t="shared" si="58"/>
        <v>0</v>
      </c>
      <c r="R218" s="246">
        <f t="shared" si="58"/>
        <v>0</v>
      </c>
    </row>
    <row r="219" spans="1:18" s="44" customFormat="1" ht="34.5" customHeight="1">
      <c r="A219" s="90" t="s">
        <v>335</v>
      </c>
      <c r="B219" s="86"/>
      <c r="C219" s="67" t="s">
        <v>678</v>
      </c>
      <c r="D219" s="173">
        <f>SUM(D220:D221)</f>
        <v>627890</v>
      </c>
      <c r="E219" s="235">
        <f>SUM(E220:E221)</f>
        <v>627889.11</v>
      </c>
      <c r="F219" s="346">
        <f t="shared" si="34"/>
        <v>0.999998582554269</v>
      </c>
      <c r="G219" s="346">
        <f t="shared" si="57"/>
        <v>0.010717638318973717</v>
      </c>
      <c r="H219" s="238">
        <f aca="true" t="shared" si="59" ref="H219:R219">SUM(H220:H221)</f>
        <v>627889.11</v>
      </c>
      <c r="I219" s="238">
        <f t="shared" si="59"/>
        <v>0</v>
      </c>
      <c r="J219" s="238">
        <f t="shared" si="59"/>
        <v>0</v>
      </c>
      <c r="K219" s="238">
        <f t="shared" si="59"/>
        <v>0</v>
      </c>
      <c r="L219" s="238">
        <f t="shared" si="59"/>
        <v>0</v>
      </c>
      <c r="M219" s="238">
        <f t="shared" si="59"/>
        <v>0</v>
      </c>
      <c r="N219" s="492">
        <f t="shared" si="59"/>
        <v>627889.11</v>
      </c>
      <c r="O219" s="238">
        <f t="shared" si="59"/>
        <v>0</v>
      </c>
      <c r="P219" s="238">
        <f t="shared" si="59"/>
        <v>0</v>
      </c>
      <c r="Q219" s="238">
        <f t="shared" si="59"/>
        <v>0</v>
      </c>
      <c r="R219" s="249">
        <f t="shared" si="59"/>
        <v>0</v>
      </c>
    </row>
    <row r="220" spans="1:18" s="44" customFormat="1" ht="33.75" customHeight="1">
      <c r="A220" s="97"/>
      <c r="B220" s="94" t="s">
        <v>676</v>
      </c>
      <c r="C220" s="30" t="s">
        <v>677</v>
      </c>
      <c r="D220" s="174">
        <v>6232</v>
      </c>
      <c r="E220" s="243">
        <v>6232.32</v>
      </c>
      <c r="F220" s="322">
        <f t="shared" si="34"/>
        <v>1.0000513478818998</v>
      </c>
      <c r="G220" s="332">
        <f t="shared" si="57"/>
        <v>0.00010638144631638264</v>
      </c>
      <c r="H220" s="243">
        <f t="shared" si="46"/>
        <v>6232.32</v>
      </c>
      <c r="I220" s="243"/>
      <c r="J220" s="243"/>
      <c r="K220" s="243"/>
      <c r="L220" s="243"/>
      <c r="M220" s="243"/>
      <c r="N220" s="243">
        <f>H220</f>
        <v>6232.32</v>
      </c>
      <c r="O220" s="485"/>
      <c r="P220" s="481"/>
      <c r="Q220" s="481"/>
      <c r="R220" s="488"/>
    </row>
    <row r="221" spans="1:18" s="44" customFormat="1" ht="46.5" customHeight="1">
      <c r="A221" s="92"/>
      <c r="B221" s="35" t="s">
        <v>637</v>
      </c>
      <c r="C221" s="30" t="s">
        <v>638</v>
      </c>
      <c r="D221" s="76">
        <v>621658</v>
      </c>
      <c r="E221" s="237">
        <v>621656.79</v>
      </c>
      <c r="F221" s="322">
        <f t="shared" si="34"/>
        <v>0.9999980535921681</v>
      </c>
      <c r="G221" s="332">
        <f t="shared" si="57"/>
        <v>0.010611256872657335</v>
      </c>
      <c r="H221" s="243">
        <f t="shared" si="46"/>
        <v>621656.79</v>
      </c>
      <c r="I221" s="237"/>
      <c r="J221" s="240"/>
      <c r="K221" s="241"/>
      <c r="L221" s="241"/>
      <c r="M221" s="241"/>
      <c r="N221" s="491">
        <f>H221</f>
        <v>621656.79</v>
      </c>
      <c r="O221" s="485"/>
      <c r="P221" s="481"/>
      <c r="Q221" s="481"/>
      <c r="R221" s="488"/>
    </row>
    <row r="222" spans="1:18" s="44" customFormat="1" ht="27.75" customHeight="1">
      <c r="A222" s="88" t="s">
        <v>336</v>
      </c>
      <c r="B222" s="96"/>
      <c r="C222" s="65" t="s">
        <v>337</v>
      </c>
      <c r="D222" s="119">
        <f>D223+D241+D243+D257+D281+D287+D314+D328+D340+D342+D357+D391</f>
        <v>20653485</v>
      </c>
      <c r="E222" s="236">
        <f>E223+E241+E243+E257+E281+E287+E314+E328+E340+E342+E357+E391</f>
        <v>19511980.360000003</v>
      </c>
      <c r="F222" s="397">
        <f t="shared" si="34"/>
        <v>0.9447306524782623</v>
      </c>
      <c r="G222" s="397">
        <f t="shared" si="57"/>
        <v>0.3330561799127216</v>
      </c>
      <c r="H222" s="236">
        <f aca="true" t="shared" si="60" ref="H222:R222">H223+H241+H243+H257+H281+H287+H314+H328+H340+H342+H357+H391</f>
        <v>16491530.440000001</v>
      </c>
      <c r="I222" s="236">
        <f t="shared" si="60"/>
        <v>10239094.730000002</v>
      </c>
      <c r="J222" s="236">
        <f t="shared" si="60"/>
        <v>3135677.8099999996</v>
      </c>
      <c r="K222" s="236">
        <f t="shared" si="60"/>
        <v>2316214</v>
      </c>
      <c r="L222" s="236">
        <f t="shared" si="60"/>
        <v>20893</v>
      </c>
      <c r="M222" s="236">
        <f t="shared" si="60"/>
        <v>779650.8999999999</v>
      </c>
      <c r="N222" s="236">
        <f t="shared" si="60"/>
        <v>0</v>
      </c>
      <c r="O222" s="236">
        <f t="shared" si="60"/>
        <v>3020449.92</v>
      </c>
      <c r="P222" s="236">
        <f t="shared" si="60"/>
        <v>0</v>
      </c>
      <c r="Q222" s="236">
        <f t="shared" si="60"/>
        <v>275465.47</v>
      </c>
      <c r="R222" s="242">
        <f t="shared" si="60"/>
        <v>2744984.45</v>
      </c>
    </row>
    <row r="223" spans="1:18" s="44" customFormat="1" ht="23.25" customHeight="1">
      <c r="A223" s="90" t="s">
        <v>338</v>
      </c>
      <c r="B223" s="86"/>
      <c r="C223" s="67" t="s">
        <v>339</v>
      </c>
      <c r="D223" s="173">
        <f>SUM(D224:D240)</f>
        <v>1459299</v>
      </c>
      <c r="E223" s="235">
        <f>SUM(E224:E240)</f>
        <v>1459299.0000000002</v>
      </c>
      <c r="F223" s="346">
        <f t="shared" si="34"/>
        <v>1.0000000000000002</v>
      </c>
      <c r="G223" s="346">
        <f t="shared" si="57"/>
        <v>0.024909237367152344</v>
      </c>
      <c r="H223" s="238">
        <f aca="true" t="shared" si="61" ref="H223:R223">SUM(H224:H240)</f>
        <v>1459299.0000000002</v>
      </c>
      <c r="I223" s="238">
        <f t="shared" si="61"/>
        <v>569884.38</v>
      </c>
      <c r="J223" s="238">
        <f t="shared" si="61"/>
        <v>127940.62000000001</v>
      </c>
      <c r="K223" s="238">
        <f t="shared" si="61"/>
        <v>761474</v>
      </c>
      <c r="L223" s="238">
        <f t="shared" si="61"/>
        <v>0</v>
      </c>
      <c r="M223" s="238">
        <f t="shared" si="61"/>
        <v>0</v>
      </c>
      <c r="N223" s="238">
        <f t="shared" si="61"/>
        <v>0</v>
      </c>
      <c r="O223" s="238">
        <f t="shared" si="61"/>
        <v>0</v>
      </c>
      <c r="P223" s="238">
        <f t="shared" si="61"/>
        <v>0</v>
      </c>
      <c r="Q223" s="238">
        <f t="shared" si="61"/>
        <v>0</v>
      </c>
      <c r="R223" s="249">
        <f t="shared" si="61"/>
        <v>0</v>
      </c>
    </row>
    <row r="224" spans="1:18" s="44" customFormat="1" ht="21.75" customHeight="1">
      <c r="A224" s="93"/>
      <c r="B224" s="35" t="s">
        <v>343</v>
      </c>
      <c r="C224" s="30" t="s">
        <v>680</v>
      </c>
      <c r="D224" s="382">
        <v>761474</v>
      </c>
      <c r="E224" s="387">
        <v>761474</v>
      </c>
      <c r="F224" s="388">
        <f t="shared" si="34"/>
        <v>1</v>
      </c>
      <c r="G224" s="388">
        <f t="shared" si="57"/>
        <v>0.012997841165460239</v>
      </c>
      <c r="H224" s="243">
        <f t="shared" si="46"/>
        <v>761474</v>
      </c>
      <c r="I224" s="387"/>
      <c r="J224" s="387"/>
      <c r="K224" s="387">
        <f>H224</f>
        <v>761474</v>
      </c>
      <c r="L224" s="387"/>
      <c r="M224" s="387"/>
      <c r="N224" s="387"/>
      <c r="O224" s="387"/>
      <c r="P224" s="481"/>
      <c r="Q224" s="481"/>
      <c r="R224" s="488"/>
    </row>
    <row r="225" spans="1:18" s="44" customFormat="1" ht="15" customHeight="1">
      <c r="A225" s="93"/>
      <c r="B225" s="35" t="s">
        <v>119</v>
      </c>
      <c r="C225" s="30" t="s">
        <v>83</v>
      </c>
      <c r="D225" s="76">
        <v>447561</v>
      </c>
      <c r="E225" s="237">
        <v>447561</v>
      </c>
      <c r="F225" s="322">
        <f t="shared" si="34"/>
        <v>1</v>
      </c>
      <c r="G225" s="332">
        <f t="shared" si="57"/>
        <v>0.007639560628274308</v>
      </c>
      <c r="H225" s="243">
        <f t="shared" si="46"/>
        <v>447561</v>
      </c>
      <c r="I225" s="237">
        <f>H225</f>
        <v>447561</v>
      </c>
      <c r="J225" s="240"/>
      <c r="K225" s="241"/>
      <c r="L225" s="241"/>
      <c r="M225" s="241"/>
      <c r="N225" s="243"/>
      <c r="O225" s="485"/>
      <c r="P225" s="481"/>
      <c r="Q225" s="481"/>
      <c r="R225" s="488"/>
    </row>
    <row r="226" spans="1:18" s="44" customFormat="1" ht="15.75" customHeight="1">
      <c r="A226" s="93"/>
      <c r="B226" s="35" t="s">
        <v>122</v>
      </c>
      <c r="C226" s="30" t="s">
        <v>123</v>
      </c>
      <c r="D226" s="76">
        <v>33136</v>
      </c>
      <c r="E226" s="237">
        <v>33136.21</v>
      </c>
      <c r="F226" s="322">
        <f t="shared" si="34"/>
        <v>1.0000063375181072</v>
      </c>
      <c r="G226" s="332">
        <f t="shared" si="57"/>
        <v>0.0005656124758105139</v>
      </c>
      <c r="H226" s="243">
        <f t="shared" si="46"/>
        <v>33136.21</v>
      </c>
      <c r="I226" s="237">
        <f>H226</f>
        <v>33136.21</v>
      </c>
      <c r="J226" s="240"/>
      <c r="K226" s="241"/>
      <c r="L226" s="241"/>
      <c r="M226" s="241"/>
      <c r="N226" s="243"/>
      <c r="O226" s="485"/>
      <c r="P226" s="481"/>
      <c r="Q226" s="481"/>
      <c r="R226" s="488"/>
    </row>
    <row r="227" spans="1:18" s="44" customFormat="1" ht="15" customHeight="1">
      <c r="A227" s="93"/>
      <c r="B227" s="95" t="s">
        <v>201</v>
      </c>
      <c r="C227" s="30" t="s">
        <v>149</v>
      </c>
      <c r="D227" s="76">
        <v>72671</v>
      </c>
      <c r="E227" s="237">
        <v>72670.83</v>
      </c>
      <c r="F227" s="322">
        <f t="shared" si="34"/>
        <v>0.9999976606899589</v>
      </c>
      <c r="G227" s="332">
        <f aca="true" t="shared" si="62" ref="G227:G259">E227/$E$701</f>
        <v>0.0012404414408136888</v>
      </c>
      <c r="H227" s="243">
        <f t="shared" si="46"/>
        <v>72670.83</v>
      </c>
      <c r="I227" s="237">
        <f>H227</f>
        <v>72670.83</v>
      </c>
      <c r="J227" s="240"/>
      <c r="K227" s="241"/>
      <c r="L227" s="241"/>
      <c r="M227" s="241"/>
      <c r="N227" s="243"/>
      <c r="O227" s="485"/>
      <c r="P227" s="481"/>
      <c r="Q227" s="481"/>
      <c r="R227" s="488"/>
    </row>
    <row r="228" spans="1:18" s="44" customFormat="1" ht="15" customHeight="1">
      <c r="A228" s="93"/>
      <c r="B228" s="95" t="s">
        <v>124</v>
      </c>
      <c r="C228" s="30" t="s">
        <v>125</v>
      </c>
      <c r="D228" s="76">
        <v>11216</v>
      </c>
      <c r="E228" s="237">
        <v>11216.34</v>
      </c>
      <c r="F228" s="322">
        <f t="shared" si="34"/>
        <v>1.0000303138373752</v>
      </c>
      <c r="G228" s="332">
        <f t="shared" si="62"/>
        <v>0.00019145526410330267</v>
      </c>
      <c r="H228" s="243">
        <f t="shared" si="46"/>
        <v>11216.34</v>
      </c>
      <c r="I228" s="237">
        <f>H228</f>
        <v>11216.34</v>
      </c>
      <c r="J228" s="240"/>
      <c r="K228" s="241"/>
      <c r="L228" s="241"/>
      <c r="M228" s="241"/>
      <c r="N228" s="243"/>
      <c r="O228" s="485"/>
      <c r="P228" s="481"/>
      <c r="Q228" s="481"/>
      <c r="R228" s="488"/>
    </row>
    <row r="229" spans="1:18" s="44" customFormat="1" ht="17.25" customHeight="1">
      <c r="A229" s="93"/>
      <c r="B229" s="95" t="s">
        <v>855</v>
      </c>
      <c r="C229" s="30" t="s">
        <v>856</v>
      </c>
      <c r="D229" s="76">
        <v>5300</v>
      </c>
      <c r="E229" s="237">
        <v>5300</v>
      </c>
      <c r="F229" s="322">
        <f t="shared" si="34"/>
        <v>1</v>
      </c>
      <c r="G229" s="332">
        <f t="shared" si="62"/>
        <v>9.046738060254095E-05</v>
      </c>
      <c r="H229" s="243">
        <f t="shared" si="46"/>
        <v>5300</v>
      </c>
      <c r="I229" s="237">
        <f>H229</f>
        <v>5300</v>
      </c>
      <c r="J229" s="240"/>
      <c r="K229" s="241"/>
      <c r="L229" s="241"/>
      <c r="M229" s="241"/>
      <c r="N229" s="243"/>
      <c r="O229" s="485"/>
      <c r="P229" s="481"/>
      <c r="Q229" s="481"/>
      <c r="R229" s="488"/>
    </row>
    <row r="230" spans="1:18" s="44" customFormat="1" ht="15" customHeight="1">
      <c r="A230" s="93"/>
      <c r="B230" s="95" t="s">
        <v>126</v>
      </c>
      <c r="C230" s="31" t="s">
        <v>441</v>
      </c>
      <c r="D230" s="76">
        <v>59838</v>
      </c>
      <c r="E230" s="237">
        <v>59837.8</v>
      </c>
      <c r="F230" s="322">
        <f t="shared" si="34"/>
        <v>0.999996657642301</v>
      </c>
      <c r="G230" s="332">
        <f t="shared" si="62"/>
        <v>0.0010213903824563633</v>
      </c>
      <c r="H230" s="243">
        <f t="shared" si="46"/>
        <v>59837.8</v>
      </c>
      <c r="I230" s="237"/>
      <c r="J230" s="240">
        <f>H230</f>
        <v>59837.8</v>
      </c>
      <c r="K230" s="241"/>
      <c r="L230" s="241"/>
      <c r="M230" s="241"/>
      <c r="N230" s="243"/>
      <c r="O230" s="485"/>
      <c r="P230" s="481"/>
      <c r="Q230" s="481"/>
      <c r="R230" s="488"/>
    </row>
    <row r="231" spans="1:18" s="44" customFormat="1" ht="13.5" customHeight="1">
      <c r="A231" s="93"/>
      <c r="B231" s="95" t="s">
        <v>128</v>
      </c>
      <c r="C231" s="31" t="s">
        <v>318</v>
      </c>
      <c r="D231" s="76">
        <v>15199</v>
      </c>
      <c r="E231" s="237">
        <v>15199</v>
      </c>
      <c r="F231" s="322">
        <f t="shared" si="34"/>
        <v>1</v>
      </c>
      <c r="G231" s="332">
        <f t="shared" si="62"/>
        <v>0.0002594365505241547</v>
      </c>
      <c r="H231" s="243">
        <f t="shared" si="46"/>
        <v>15199</v>
      </c>
      <c r="I231" s="237"/>
      <c r="J231" s="240">
        <f aca="true" t="shared" si="63" ref="J231:J240">H231</f>
        <v>15199</v>
      </c>
      <c r="K231" s="241"/>
      <c r="L231" s="241"/>
      <c r="M231" s="241"/>
      <c r="N231" s="243"/>
      <c r="O231" s="485"/>
      <c r="P231" s="481"/>
      <c r="Q231" s="481"/>
      <c r="R231" s="488"/>
    </row>
    <row r="232" spans="1:18" s="44" customFormat="1" ht="13.5" customHeight="1">
      <c r="A232" s="93"/>
      <c r="B232" s="95" t="s">
        <v>306</v>
      </c>
      <c r="C232" s="30" t="s">
        <v>307</v>
      </c>
      <c r="D232" s="76">
        <v>1051</v>
      </c>
      <c r="E232" s="237">
        <v>1051</v>
      </c>
      <c r="F232" s="322">
        <f t="shared" si="34"/>
        <v>1</v>
      </c>
      <c r="G232" s="332">
        <f t="shared" si="62"/>
        <v>1.7939852266654818E-05</v>
      </c>
      <c r="H232" s="243">
        <f t="shared" si="46"/>
        <v>1051</v>
      </c>
      <c r="I232" s="237"/>
      <c r="J232" s="240">
        <f t="shared" si="63"/>
        <v>1051</v>
      </c>
      <c r="K232" s="241"/>
      <c r="L232" s="241"/>
      <c r="M232" s="241"/>
      <c r="N232" s="243"/>
      <c r="O232" s="485"/>
      <c r="P232" s="481"/>
      <c r="Q232" s="481"/>
      <c r="R232" s="488"/>
    </row>
    <row r="233" spans="1:18" s="44" customFormat="1" ht="14.25" customHeight="1">
      <c r="A233" s="93"/>
      <c r="B233" s="95" t="s">
        <v>131</v>
      </c>
      <c r="C233" s="30" t="s">
        <v>320</v>
      </c>
      <c r="D233" s="76">
        <v>13071</v>
      </c>
      <c r="E233" s="237">
        <v>13071</v>
      </c>
      <c r="F233" s="322">
        <f t="shared" si="34"/>
        <v>1</v>
      </c>
      <c r="G233" s="332">
        <f t="shared" si="62"/>
        <v>0.00022311304374637977</v>
      </c>
      <c r="H233" s="243">
        <f t="shared" si="46"/>
        <v>13071</v>
      </c>
      <c r="I233" s="237"/>
      <c r="J233" s="240">
        <f t="shared" si="63"/>
        <v>13071</v>
      </c>
      <c r="K233" s="241"/>
      <c r="L233" s="241"/>
      <c r="M233" s="241"/>
      <c r="N233" s="243"/>
      <c r="O233" s="485"/>
      <c r="P233" s="481"/>
      <c r="Q233" s="481"/>
      <c r="R233" s="488"/>
    </row>
    <row r="234" spans="1:18" s="44" customFormat="1" ht="14.25" customHeight="1">
      <c r="A234" s="93"/>
      <c r="B234" s="95" t="s">
        <v>857</v>
      </c>
      <c r="C234" s="30" t="s">
        <v>858</v>
      </c>
      <c r="D234" s="76">
        <v>520</v>
      </c>
      <c r="E234" s="237">
        <v>520</v>
      </c>
      <c r="F234" s="322">
        <f t="shared" si="34"/>
        <v>1</v>
      </c>
      <c r="G234" s="332">
        <f t="shared" si="62"/>
        <v>8.876044889305905E-06</v>
      </c>
      <c r="H234" s="243">
        <f t="shared" si="46"/>
        <v>520</v>
      </c>
      <c r="I234" s="237"/>
      <c r="J234" s="240">
        <f t="shared" si="63"/>
        <v>520</v>
      </c>
      <c r="K234" s="241"/>
      <c r="L234" s="241"/>
      <c r="M234" s="241"/>
      <c r="N234" s="243"/>
      <c r="O234" s="485"/>
      <c r="P234" s="481"/>
      <c r="Q234" s="481"/>
      <c r="R234" s="488"/>
    </row>
    <row r="235" spans="1:18" s="44" customFormat="1" ht="22.5" customHeight="1">
      <c r="A235" s="93"/>
      <c r="B235" s="95" t="s">
        <v>444</v>
      </c>
      <c r="C235" s="30" t="s">
        <v>448</v>
      </c>
      <c r="D235" s="76">
        <v>974</v>
      </c>
      <c r="E235" s="237">
        <v>974.21</v>
      </c>
      <c r="F235" s="322">
        <f t="shared" si="34"/>
        <v>1.0002156057494866</v>
      </c>
      <c r="G235" s="332">
        <f t="shared" si="62"/>
        <v>1.6629099406943664E-05</v>
      </c>
      <c r="H235" s="243">
        <f t="shared" si="46"/>
        <v>974.21</v>
      </c>
      <c r="I235" s="237"/>
      <c r="J235" s="240">
        <f t="shared" si="63"/>
        <v>974.21</v>
      </c>
      <c r="K235" s="241"/>
      <c r="L235" s="241"/>
      <c r="M235" s="241"/>
      <c r="N235" s="243"/>
      <c r="O235" s="485"/>
      <c r="P235" s="481"/>
      <c r="Q235" s="481"/>
      <c r="R235" s="488"/>
    </row>
    <row r="236" spans="1:18" s="44" customFormat="1" ht="13.5" customHeight="1">
      <c r="A236" s="93"/>
      <c r="B236" s="95" t="s">
        <v>133</v>
      </c>
      <c r="C236" s="30" t="s">
        <v>134</v>
      </c>
      <c r="D236" s="76">
        <v>973</v>
      </c>
      <c r="E236" s="237">
        <v>972.6</v>
      </c>
      <c r="F236" s="322">
        <f t="shared" si="34"/>
        <v>0.9995889003083248</v>
      </c>
      <c r="G236" s="332">
        <f t="shared" si="62"/>
        <v>1.6601617806421004E-05</v>
      </c>
      <c r="H236" s="243">
        <f t="shared" si="46"/>
        <v>972.6</v>
      </c>
      <c r="I236" s="237"/>
      <c r="J236" s="240">
        <f t="shared" si="63"/>
        <v>972.6</v>
      </c>
      <c r="K236" s="241"/>
      <c r="L236" s="241"/>
      <c r="M236" s="241"/>
      <c r="N236" s="243"/>
      <c r="O236" s="485"/>
      <c r="P236" s="481"/>
      <c r="Q236" s="481"/>
      <c r="R236" s="488"/>
    </row>
    <row r="237" spans="1:18" s="44" customFormat="1" ht="14.25" customHeight="1">
      <c r="A237" s="93"/>
      <c r="B237" s="95" t="s">
        <v>137</v>
      </c>
      <c r="C237" s="30" t="s">
        <v>138</v>
      </c>
      <c r="D237" s="76">
        <v>24289</v>
      </c>
      <c r="E237" s="237">
        <v>24289</v>
      </c>
      <c r="F237" s="322">
        <f t="shared" si="34"/>
        <v>1</v>
      </c>
      <c r="G237" s="332">
        <f t="shared" si="62"/>
        <v>0.00041459664291605984</v>
      </c>
      <c r="H237" s="243">
        <f t="shared" si="46"/>
        <v>24289</v>
      </c>
      <c r="I237" s="237"/>
      <c r="J237" s="240">
        <f t="shared" si="63"/>
        <v>24289</v>
      </c>
      <c r="K237" s="241"/>
      <c r="L237" s="241"/>
      <c r="M237" s="241"/>
      <c r="N237" s="243"/>
      <c r="O237" s="485"/>
      <c r="P237" s="481"/>
      <c r="Q237" s="481"/>
      <c r="R237" s="488"/>
    </row>
    <row r="238" spans="1:18" s="44" customFormat="1" ht="14.25" customHeight="1">
      <c r="A238" s="93"/>
      <c r="B238" s="95" t="s">
        <v>445</v>
      </c>
      <c r="C238" s="30" t="s">
        <v>1077</v>
      </c>
      <c r="D238" s="76">
        <v>2150</v>
      </c>
      <c r="E238" s="237">
        <v>2150</v>
      </c>
      <c r="F238" s="322">
        <f t="shared" si="34"/>
        <v>1</v>
      </c>
      <c r="G238" s="332">
        <f t="shared" si="62"/>
        <v>3.669903175386095E-05</v>
      </c>
      <c r="H238" s="243">
        <f t="shared" si="46"/>
        <v>2150</v>
      </c>
      <c r="I238" s="237"/>
      <c r="J238" s="240">
        <f t="shared" si="63"/>
        <v>2150</v>
      </c>
      <c r="K238" s="241"/>
      <c r="L238" s="241"/>
      <c r="M238" s="241"/>
      <c r="N238" s="243"/>
      <c r="O238" s="485"/>
      <c r="P238" s="481"/>
      <c r="Q238" s="481"/>
      <c r="R238" s="488"/>
    </row>
    <row r="239" spans="1:18" s="44" customFormat="1" ht="21.75" customHeight="1">
      <c r="A239" s="93"/>
      <c r="B239" s="95" t="s">
        <v>446</v>
      </c>
      <c r="C239" s="30" t="s">
        <v>449</v>
      </c>
      <c r="D239" s="76">
        <v>1000</v>
      </c>
      <c r="E239" s="237">
        <v>1000</v>
      </c>
      <c r="F239" s="322">
        <f t="shared" si="34"/>
        <v>1</v>
      </c>
      <c r="G239" s="332">
        <f t="shared" si="62"/>
        <v>1.7069317094819046E-05</v>
      </c>
      <c r="H239" s="243">
        <f t="shared" si="46"/>
        <v>1000</v>
      </c>
      <c r="I239" s="237"/>
      <c r="J239" s="240">
        <f t="shared" si="63"/>
        <v>1000</v>
      </c>
      <c r="K239" s="241"/>
      <c r="L239" s="241"/>
      <c r="M239" s="241"/>
      <c r="N239" s="243"/>
      <c r="O239" s="485"/>
      <c r="P239" s="481"/>
      <c r="Q239" s="481"/>
      <c r="R239" s="488"/>
    </row>
    <row r="240" spans="1:18" s="44" customFormat="1" ht="24" customHeight="1">
      <c r="A240" s="93"/>
      <c r="B240" s="95" t="s">
        <v>447</v>
      </c>
      <c r="C240" s="30" t="s">
        <v>450</v>
      </c>
      <c r="D240" s="76">
        <v>8876</v>
      </c>
      <c r="E240" s="237">
        <v>8876.01</v>
      </c>
      <c r="F240" s="322">
        <f aca="true" t="shared" si="64" ref="F240:F293">E240/D240</f>
        <v>1.0000011266336188</v>
      </c>
      <c r="G240" s="332">
        <f t="shared" si="62"/>
        <v>0.0001515074292267848</v>
      </c>
      <c r="H240" s="243">
        <f t="shared" si="46"/>
        <v>8876.01</v>
      </c>
      <c r="I240" s="237"/>
      <c r="J240" s="240">
        <f t="shared" si="63"/>
        <v>8876.01</v>
      </c>
      <c r="K240" s="241"/>
      <c r="L240" s="241"/>
      <c r="M240" s="241"/>
      <c r="N240" s="243"/>
      <c r="O240" s="485"/>
      <c r="P240" s="481"/>
      <c r="Q240" s="481"/>
      <c r="R240" s="488"/>
    </row>
    <row r="241" spans="1:18" s="44" customFormat="1" ht="18.75" customHeight="1">
      <c r="A241" s="90" t="s">
        <v>559</v>
      </c>
      <c r="B241" s="86"/>
      <c r="C241" s="67" t="s">
        <v>556</v>
      </c>
      <c r="D241" s="173">
        <f>D242</f>
        <v>417837</v>
      </c>
      <c r="E241" s="235">
        <f>E242</f>
        <v>417837</v>
      </c>
      <c r="F241" s="346">
        <f t="shared" si="64"/>
        <v>1</v>
      </c>
      <c r="G241" s="346">
        <f t="shared" si="62"/>
        <v>0.0071321922469479064</v>
      </c>
      <c r="H241" s="238">
        <f t="shared" si="46"/>
        <v>417837</v>
      </c>
      <c r="I241" s="238">
        <f aca="true" t="shared" si="65" ref="I241:R241">I242</f>
        <v>0</v>
      </c>
      <c r="J241" s="238">
        <f t="shared" si="65"/>
        <v>0</v>
      </c>
      <c r="K241" s="238">
        <f t="shared" si="65"/>
        <v>417837</v>
      </c>
      <c r="L241" s="238">
        <f t="shared" si="65"/>
        <v>0</v>
      </c>
      <c r="M241" s="238">
        <f t="shared" si="65"/>
        <v>0</v>
      </c>
      <c r="N241" s="238">
        <f t="shared" si="65"/>
        <v>0</v>
      </c>
      <c r="O241" s="238">
        <f t="shared" si="65"/>
        <v>0</v>
      </c>
      <c r="P241" s="238">
        <f t="shared" si="65"/>
        <v>0</v>
      </c>
      <c r="Q241" s="238">
        <f t="shared" si="65"/>
        <v>0</v>
      </c>
      <c r="R241" s="249">
        <f t="shared" si="65"/>
        <v>0</v>
      </c>
    </row>
    <row r="242" spans="1:18" s="44" customFormat="1" ht="26.25" customHeight="1">
      <c r="A242" s="93"/>
      <c r="B242" s="35" t="s">
        <v>343</v>
      </c>
      <c r="C242" s="30" t="s">
        <v>680</v>
      </c>
      <c r="D242" s="76">
        <v>417837</v>
      </c>
      <c r="E242" s="237">
        <v>417837</v>
      </c>
      <c r="F242" s="322">
        <f t="shared" si="64"/>
        <v>1</v>
      </c>
      <c r="G242" s="332">
        <f t="shared" si="62"/>
        <v>0.0071321922469479064</v>
      </c>
      <c r="H242" s="243">
        <f t="shared" si="46"/>
        <v>417837</v>
      </c>
      <c r="I242" s="237"/>
      <c r="J242" s="240"/>
      <c r="K242" s="240">
        <f>H242</f>
        <v>417837</v>
      </c>
      <c r="L242" s="240"/>
      <c r="M242" s="240"/>
      <c r="N242" s="243"/>
      <c r="O242" s="485"/>
      <c r="P242" s="481"/>
      <c r="Q242" s="481"/>
      <c r="R242" s="488"/>
    </row>
    <row r="243" spans="1:18" s="44" customFormat="1" ht="17.25" customHeight="1">
      <c r="A243" s="90" t="s">
        <v>344</v>
      </c>
      <c r="B243" s="86"/>
      <c r="C243" s="67" t="s">
        <v>345</v>
      </c>
      <c r="D243" s="173">
        <f>SUM(D244:D256)</f>
        <v>751098</v>
      </c>
      <c r="E243" s="235">
        <f>SUM(E244:E256)</f>
        <v>751098</v>
      </c>
      <c r="F243" s="346">
        <f t="shared" si="64"/>
        <v>1</v>
      </c>
      <c r="G243" s="346">
        <f t="shared" si="62"/>
        <v>0.012820729931284396</v>
      </c>
      <c r="H243" s="238">
        <f t="shared" si="46"/>
        <v>751098</v>
      </c>
      <c r="I243" s="238">
        <f>SUM(I245:I256)</f>
        <v>503760.51999999996</v>
      </c>
      <c r="J243" s="238">
        <f>SUM(J245:J256)</f>
        <v>45546.479999999996</v>
      </c>
      <c r="K243" s="238">
        <f>SUM(K244:K256)</f>
        <v>201791</v>
      </c>
      <c r="L243" s="238">
        <f>SUM(L244:L256)</f>
        <v>0</v>
      </c>
      <c r="M243" s="238">
        <f>SUM(M244:M256)</f>
        <v>0</v>
      </c>
      <c r="N243" s="238">
        <f>SUM(N245:N256)</f>
        <v>0</v>
      </c>
      <c r="O243" s="238">
        <f>SUM(O245:O256)</f>
        <v>0</v>
      </c>
      <c r="P243" s="238">
        <f>SUM(P245:P256)</f>
        <v>0</v>
      </c>
      <c r="Q243" s="238">
        <f>SUM(Q245:Q256)</f>
        <v>0</v>
      </c>
      <c r="R243" s="249">
        <f>SUM(R245:R256)</f>
        <v>0</v>
      </c>
    </row>
    <row r="244" spans="1:18" s="44" customFormat="1" ht="21" customHeight="1">
      <c r="A244" s="93"/>
      <c r="B244" s="386" t="s">
        <v>343</v>
      </c>
      <c r="C244" s="30" t="s">
        <v>680</v>
      </c>
      <c r="D244" s="382">
        <v>201791</v>
      </c>
      <c r="E244" s="387">
        <v>201791</v>
      </c>
      <c r="F244" s="402">
        <f t="shared" si="64"/>
        <v>1</v>
      </c>
      <c r="G244" s="388">
        <f t="shared" si="62"/>
        <v>0.0034444345658806302</v>
      </c>
      <c r="H244" s="243">
        <f t="shared" si="46"/>
        <v>201791</v>
      </c>
      <c r="I244" s="387"/>
      <c r="J244" s="387"/>
      <c r="K244" s="387">
        <f>H244</f>
        <v>201791</v>
      </c>
      <c r="L244" s="387"/>
      <c r="M244" s="387"/>
      <c r="N244" s="387"/>
      <c r="O244" s="387"/>
      <c r="P244" s="481"/>
      <c r="Q244" s="481"/>
      <c r="R244" s="488"/>
    </row>
    <row r="245" spans="1:18" s="44" customFormat="1" ht="17.25" customHeight="1">
      <c r="A245" s="93"/>
      <c r="B245" s="35" t="s">
        <v>119</v>
      </c>
      <c r="C245" s="30" t="s">
        <v>944</v>
      </c>
      <c r="D245" s="76">
        <v>399352</v>
      </c>
      <c r="E245" s="237">
        <v>399352</v>
      </c>
      <c r="F245" s="322">
        <f t="shared" si="64"/>
        <v>1</v>
      </c>
      <c r="G245" s="332">
        <f t="shared" si="62"/>
        <v>0.006816665920450176</v>
      </c>
      <c r="H245" s="243">
        <f t="shared" si="46"/>
        <v>399352</v>
      </c>
      <c r="I245" s="237">
        <f>H245</f>
        <v>399352</v>
      </c>
      <c r="J245" s="240"/>
      <c r="K245" s="241"/>
      <c r="L245" s="241"/>
      <c r="M245" s="241"/>
      <c r="N245" s="243"/>
      <c r="O245" s="485"/>
      <c r="P245" s="481"/>
      <c r="Q245" s="481"/>
      <c r="R245" s="488"/>
    </row>
    <row r="246" spans="1:18" s="44" customFormat="1" ht="17.25" customHeight="1">
      <c r="A246" s="93"/>
      <c r="B246" s="35" t="s">
        <v>122</v>
      </c>
      <c r="C246" s="30" t="s">
        <v>123</v>
      </c>
      <c r="D246" s="76">
        <v>30657</v>
      </c>
      <c r="E246" s="237">
        <v>30656.41</v>
      </c>
      <c r="F246" s="322">
        <f t="shared" si="64"/>
        <v>0.9999807548031444</v>
      </c>
      <c r="G246" s="332">
        <f t="shared" si="62"/>
        <v>0.0005232839832787816</v>
      </c>
      <c r="H246" s="243">
        <f t="shared" si="46"/>
        <v>30656.41</v>
      </c>
      <c r="I246" s="237">
        <f>H246</f>
        <v>30656.41</v>
      </c>
      <c r="J246" s="240"/>
      <c r="K246" s="241"/>
      <c r="L246" s="241"/>
      <c r="M246" s="241"/>
      <c r="N246" s="243"/>
      <c r="O246" s="485"/>
      <c r="P246" s="481"/>
      <c r="Q246" s="481"/>
      <c r="R246" s="488"/>
    </row>
    <row r="247" spans="1:18" s="44" customFormat="1" ht="15.75" customHeight="1">
      <c r="A247" s="93"/>
      <c r="B247" s="95" t="s">
        <v>201</v>
      </c>
      <c r="C247" s="30" t="s">
        <v>149</v>
      </c>
      <c r="D247" s="76">
        <v>63521</v>
      </c>
      <c r="E247" s="237">
        <v>63520.6</v>
      </c>
      <c r="F247" s="322">
        <f t="shared" si="64"/>
        <v>0.9999937028699171</v>
      </c>
      <c r="G247" s="332">
        <f t="shared" si="62"/>
        <v>0.0010842532634531628</v>
      </c>
      <c r="H247" s="243">
        <f t="shared" si="46"/>
        <v>63520.6</v>
      </c>
      <c r="I247" s="237">
        <f>H247</f>
        <v>63520.6</v>
      </c>
      <c r="J247" s="240"/>
      <c r="K247" s="241"/>
      <c r="L247" s="241"/>
      <c r="M247" s="241"/>
      <c r="N247" s="243"/>
      <c r="O247" s="485"/>
      <c r="P247" s="481"/>
      <c r="Q247" s="481"/>
      <c r="R247" s="488"/>
    </row>
    <row r="248" spans="1:18" s="44" customFormat="1" ht="14.25" customHeight="1">
      <c r="A248" s="93"/>
      <c r="B248" s="95" t="s">
        <v>124</v>
      </c>
      <c r="C248" s="30" t="s">
        <v>125</v>
      </c>
      <c r="D248" s="76">
        <v>10231</v>
      </c>
      <c r="E248" s="237">
        <v>10231.51</v>
      </c>
      <c r="F248" s="322">
        <f t="shared" si="64"/>
        <v>1.0000498484996578</v>
      </c>
      <c r="G248" s="332">
        <f t="shared" si="62"/>
        <v>0.00017464488854881203</v>
      </c>
      <c r="H248" s="243">
        <f t="shared" si="46"/>
        <v>10231.51</v>
      </c>
      <c r="I248" s="237">
        <f>H248</f>
        <v>10231.51</v>
      </c>
      <c r="J248" s="240"/>
      <c r="K248" s="241"/>
      <c r="L248" s="241"/>
      <c r="M248" s="241"/>
      <c r="N248" s="243"/>
      <c r="O248" s="485"/>
      <c r="P248" s="481"/>
      <c r="Q248" s="481"/>
      <c r="R248" s="488"/>
    </row>
    <row r="249" spans="1:18" s="44" customFormat="1" ht="14.25" customHeight="1">
      <c r="A249" s="93"/>
      <c r="B249" s="35" t="s">
        <v>126</v>
      </c>
      <c r="C249" s="31" t="s">
        <v>441</v>
      </c>
      <c r="D249" s="76">
        <v>11182</v>
      </c>
      <c r="E249" s="237">
        <v>11182.48</v>
      </c>
      <c r="F249" s="322">
        <f t="shared" si="64"/>
        <v>1.0000429261312824</v>
      </c>
      <c r="G249" s="332">
        <f t="shared" si="62"/>
        <v>0.0001908772970264721</v>
      </c>
      <c r="H249" s="243">
        <f aca="true" t="shared" si="66" ref="H249:H303">E249</f>
        <v>11182.48</v>
      </c>
      <c r="I249" s="237"/>
      <c r="J249" s="240">
        <f>H249</f>
        <v>11182.48</v>
      </c>
      <c r="K249" s="241"/>
      <c r="L249" s="241"/>
      <c r="M249" s="241"/>
      <c r="N249" s="243"/>
      <c r="O249" s="485"/>
      <c r="P249" s="481"/>
      <c r="Q249" s="481"/>
      <c r="R249" s="488"/>
    </row>
    <row r="250" spans="1:18" s="44" customFormat="1" ht="14.25" customHeight="1">
      <c r="A250" s="93"/>
      <c r="B250" s="35" t="s">
        <v>128</v>
      </c>
      <c r="C250" s="31" t="s">
        <v>318</v>
      </c>
      <c r="D250" s="76">
        <v>2788</v>
      </c>
      <c r="E250" s="237">
        <v>2788</v>
      </c>
      <c r="F250" s="322">
        <f t="shared" si="64"/>
        <v>1</v>
      </c>
      <c r="G250" s="332">
        <f t="shared" si="62"/>
        <v>4.7589256060355504E-05</v>
      </c>
      <c r="H250" s="243">
        <f t="shared" si="66"/>
        <v>2788</v>
      </c>
      <c r="I250" s="237"/>
      <c r="J250" s="240">
        <f aca="true" t="shared" si="67" ref="J250:J256">H250</f>
        <v>2788</v>
      </c>
      <c r="K250" s="241"/>
      <c r="L250" s="241"/>
      <c r="M250" s="241"/>
      <c r="N250" s="243"/>
      <c r="O250" s="485"/>
      <c r="P250" s="481"/>
      <c r="Q250" s="481"/>
      <c r="R250" s="488"/>
    </row>
    <row r="251" spans="1:18" s="44" customFormat="1" ht="14.25" customHeight="1">
      <c r="A251" s="93"/>
      <c r="B251" s="35" t="s">
        <v>306</v>
      </c>
      <c r="C251" s="30" t="s">
        <v>307</v>
      </c>
      <c r="D251" s="76">
        <v>830</v>
      </c>
      <c r="E251" s="237">
        <v>830</v>
      </c>
      <c r="F251" s="322">
        <f t="shared" si="64"/>
        <v>1</v>
      </c>
      <c r="G251" s="332">
        <f t="shared" si="62"/>
        <v>1.416753318869981E-05</v>
      </c>
      <c r="H251" s="243">
        <f t="shared" si="66"/>
        <v>830</v>
      </c>
      <c r="I251" s="237"/>
      <c r="J251" s="240">
        <f t="shared" si="67"/>
        <v>830</v>
      </c>
      <c r="K251" s="241"/>
      <c r="L251" s="241"/>
      <c r="M251" s="241"/>
      <c r="N251" s="243"/>
      <c r="O251" s="485"/>
      <c r="P251" s="481"/>
      <c r="Q251" s="481"/>
      <c r="R251" s="488"/>
    </row>
    <row r="252" spans="1:18" s="44" customFormat="1" ht="15" customHeight="1">
      <c r="A252" s="93"/>
      <c r="B252" s="35" t="s">
        <v>131</v>
      </c>
      <c r="C252" s="31" t="s">
        <v>320</v>
      </c>
      <c r="D252" s="76">
        <v>2390</v>
      </c>
      <c r="E252" s="237">
        <v>2390</v>
      </c>
      <c r="F252" s="322">
        <f t="shared" si="64"/>
        <v>1</v>
      </c>
      <c r="G252" s="332">
        <f t="shared" si="62"/>
        <v>4.079566785661752E-05</v>
      </c>
      <c r="H252" s="243">
        <f t="shared" si="66"/>
        <v>2390</v>
      </c>
      <c r="I252" s="237"/>
      <c r="J252" s="240">
        <f t="shared" si="67"/>
        <v>2390</v>
      </c>
      <c r="K252" s="241"/>
      <c r="L252" s="241"/>
      <c r="M252" s="241"/>
      <c r="N252" s="243"/>
      <c r="O252" s="485"/>
      <c r="P252" s="481"/>
      <c r="Q252" s="481"/>
      <c r="R252" s="488"/>
    </row>
    <row r="253" spans="1:18" s="44" customFormat="1" ht="15" customHeight="1">
      <c r="A253" s="93"/>
      <c r="B253" s="35" t="s">
        <v>857</v>
      </c>
      <c r="C253" s="31" t="s">
        <v>858</v>
      </c>
      <c r="D253" s="76">
        <v>520</v>
      </c>
      <c r="E253" s="237">
        <v>520</v>
      </c>
      <c r="F253" s="322">
        <f t="shared" si="64"/>
        <v>1</v>
      </c>
      <c r="G253" s="332">
        <f t="shared" si="62"/>
        <v>8.876044889305905E-06</v>
      </c>
      <c r="H253" s="243">
        <f t="shared" si="66"/>
        <v>520</v>
      </c>
      <c r="I253" s="237"/>
      <c r="J253" s="240">
        <f t="shared" si="67"/>
        <v>520</v>
      </c>
      <c r="K253" s="241"/>
      <c r="L253" s="241"/>
      <c r="M253" s="241"/>
      <c r="N253" s="243"/>
      <c r="O253" s="485"/>
      <c r="P253" s="481"/>
      <c r="Q253" s="481"/>
      <c r="R253" s="488"/>
    </row>
    <row r="254" spans="1:18" s="44" customFormat="1" ht="21" customHeight="1">
      <c r="A254" s="93"/>
      <c r="B254" s="35" t="s">
        <v>444</v>
      </c>
      <c r="C254" s="30" t="s">
        <v>448</v>
      </c>
      <c r="D254" s="76">
        <v>676</v>
      </c>
      <c r="E254" s="237">
        <v>676</v>
      </c>
      <c r="F254" s="322">
        <f t="shared" si="64"/>
        <v>1</v>
      </c>
      <c r="G254" s="332">
        <f t="shared" si="62"/>
        <v>1.1538858356097676E-05</v>
      </c>
      <c r="H254" s="243">
        <f t="shared" si="66"/>
        <v>676</v>
      </c>
      <c r="I254" s="237"/>
      <c r="J254" s="240">
        <f t="shared" si="67"/>
        <v>676</v>
      </c>
      <c r="K254" s="241"/>
      <c r="L254" s="241"/>
      <c r="M254" s="241"/>
      <c r="N254" s="243"/>
      <c r="O254" s="485"/>
      <c r="P254" s="481"/>
      <c r="Q254" s="481"/>
      <c r="R254" s="488"/>
    </row>
    <row r="255" spans="1:18" s="44" customFormat="1" ht="15.75" customHeight="1">
      <c r="A255" s="93"/>
      <c r="B255" s="35" t="s">
        <v>137</v>
      </c>
      <c r="C255" s="31" t="s">
        <v>138</v>
      </c>
      <c r="D255" s="76">
        <v>25160</v>
      </c>
      <c r="E255" s="237">
        <v>25160</v>
      </c>
      <c r="F255" s="322">
        <f t="shared" si="64"/>
        <v>1</v>
      </c>
      <c r="G255" s="332">
        <f t="shared" si="62"/>
        <v>0.0004294640181056472</v>
      </c>
      <c r="H255" s="243">
        <f t="shared" si="66"/>
        <v>25160</v>
      </c>
      <c r="I255" s="237"/>
      <c r="J255" s="240">
        <f t="shared" si="67"/>
        <v>25160</v>
      </c>
      <c r="K255" s="241"/>
      <c r="L255" s="241"/>
      <c r="M255" s="241"/>
      <c r="N255" s="243"/>
      <c r="O255" s="485"/>
      <c r="P255" s="481"/>
      <c r="Q255" s="481"/>
      <c r="R255" s="488"/>
    </row>
    <row r="256" spans="1:18" s="44" customFormat="1" ht="21" customHeight="1">
      <c r="A256" s="93"/>
      <c r="B256" s="35" t="s">
        <v>446</v>
      </c>
      <c r="C256" s="30" t="s">
        <v>449</v>
      </c>
      <c r="D256" s="76">
        <v>2000</v>
      </c>
      <c r="E256" s="237">
        <v>2000</v>
      </c>
      <c r="F256" s="322">
        <f t="shared" si="64"/>
        <v>1</v>
      </c>
      <c r="G256" s="332">
        <f t="shared" si="62"/>
        <v>3.413863418963809E-05</v>
      </c>
      <c r="H256" s="243">
        <f t="shared" si="66"/>
        <v>2000</v>
      </c>
      <c r="I256" s="237"/>
      <c r="J256" s="240">
        <f t="shared" si="67"/>
        <v>2000</v>
      </c>
      <c r="K256" s="241"/>
      <c r="L256" s="241"/>
      <c r="M256" s="241"/>
      <c r="N256" s="243"/>
      <c r="O256" s="485"/>
      <c r="P256" s="481"/>
      <c r="Q256" s="481"/>
      <c r="R256" s="488"/>
    </row>
    <row r="257" spans="1:18" s="44" customFormat="1" ht="18" customHeight="1">
      <c r="A257" s="90" t="s">
        <v>347</v>
      </c>
      <c r="B257" s="91"/>
      <c r="C257" s="70" t="s">
        <v>348</v>
      </c>
      <c r="D257" s="173">
        <f>SUM(D258:D280)</f>
        <v>2951363</v>
      </c>
      <c r="E257" s="235">
        <f>SUM(E258:E280)</f>
        <v>2951363</v>
      </c>
      <c r="F257" s="346">
        <f t="shared" si="64"/>
        <v>1</v>
      </c>
      <c r="G257" s="346">
        <f t="shared" si="62"/>
        <v>0.05037775090891643</v>
      </c>
      <c r="H257" s="238">
        <f t="shared" si="66"/>
        <v>2951363</v>
      </c>
      <c r="I257" s="238">
        <f aca="true" t="shared" si="68" ref="I257:R257">SUM(I258:I280)</f>
        <v>2047198.8199999998</v>
      </c>
      <c r="J257" s="238">
        <f t="shared" si="68"/>
        <v>687136.1799999999</v>
      </c>
      <c r="K257" s="238">
        <f t="shared" si="68"/>
        <v>214236</v>
      </c>
      <c r="L257" s="238">
        <f t="shared" si="68"/>
        <v>2792</v>
      </c>
      <c r="M257" s="238">
        <f t="shared" si="68"/>
        <v>0</v>
      </c>
      <c r="N257" s="238">
        <f t="shared" si="68"/>
        <v>0</v>
      </c>
      <c r="O257" s="238">
        <f t="shared" si="68"/>
        <v>0</v>
      </c>
      <c r="P257" s="238">
        <f t="shared" si="68"/>
        <v>0</v>
      </c>
      <c r="Q257" s="238">
        <f t="shared" si="68"/>
        <v>0</v>
      </c>
      <c r="R257" s="249">
        <f t="shared" si="68"/>
        <v>0</v>
      </c>
    </row>
    <row r="258" spans="1:18" s="44" customFormat="1" ht="23.25" customHeight="1">
      <c r="A258" s="349"/>
      <c r="B258" s="35" t="s">
        <v>343</v>
      </c>
      <c r="C258" s="30" t="s">
        <v>680</v>
      </c>
      <c r="D258" s="347">
        <v>214236</v>
      </c>
      <c r="E258" s="240">
        <v>214236</v>
      </c>
      <c r="F258" s="322">
        <f t="shared" si="64"/>
        <v>1</v>
      </c>
      <c r="G258" s="332">
        <f t="shared" si="62"/>
        <v>0.0036568622171256533</v>
      </c>
      <c r="H258" s="243">
        <f t="shared" si="66"/>
        <v>214236</v>
      </c>
      <c r="I258" s="237"/>
      <c r="J258" s="380"/>
      <c r="K258" s="240">
        <f>H258</f>
        <v>214236</v>
      </c>
      <c r="L258" s="240"/>
      <c r="M258" s="240"/>
      <c r="N258" s="380"/>
      <c r="O258" s="380"/>
      <c r="P258" s="481"/>
      <c r="Q258" s="481"/>
      <c r="R258" s="488"/>
    </row>
    <row r="259" spans="1:18" s="69" customFormat="1" ht="15.75" customHeight="1">
      <c r="A259" s="87"/>
      <c r="B259" s="35" t="s">
        <v>927</v>
      </c>
      <c r="C259" s="66" t="s">
        <v>374</v>
      </c>
      <c r="D259" s="175">
        <v>2792</v>
      </c>
      <c r="E259" s="244">
        <v>2792</v>
      </c>
      <c r="F259" s="322">
        <f t="shared" si="64"/>
        <v>1</v>
      </c>
      <c r="G259" s="332">
        <f t="shared" si="62"/>
        <v>4.765753332873478E-05</v>
      </c>
      <c r="H259" s="243">
        <f t="shared" si="66"/>
        <v>2792</v>
      </c>
      <c r="I259" s="237"/>
      <c r="J259" s="240"/>
      <c r="K259" s="241"/>
      <c r="L259" s="241">
        <f>H259</f>
        <v>2792</v>
      </c>
      <c r="M259" s="241"/>
      <c r="N259" s="243"/>
      <c r="O259" s="485"/>
      <c r="P259" s="482"/>
      <c r="Q259" s="482"/>
      <c r="R259" s="489"/>
    </row>
    <row r="260" spans="1:18" s="44" customFormat="1" ht="14.25" customHeight="1">
      <c r="A260" s="87"/>
      <c r="B260" s="35" t="s">
        <v>119</v>
      </c>
      <c r="C260" s="30" t="s">
        <v>83</v>
      </c>
      <c r="D260" s="76">
        <v>1625341</v>
      </c>
      <c r="E260" s="237">
        <v>1625340.95</v>
      </c>
      <c r="F260" s="322">
        <f t="shared" si="64"/>
        <v>0.9999999692372247</v>
      </c>
      <c r="G260" s="332">
        <f aca="true" t="shared" si="69" ref="G260:G285">E260/$E$701</f>
        <v>0.02774346006274443</v>
      </c>
      <c r="H260" s="243">
        <f t="shared" si="66"/>
        <v>1625340.95</v>
      </c>
      <c r="I260" s="237">
        <f>H260</f>
        <v>1625340.95</v>
      </c>
      <c r="J260" s="240"/>
      <c r="K260" s="241"/>
      <c r="L260" s="241"/>
      <c r="M260" s="241"/>
      <c r="N260" s="243"/>
      <c r="O260" s="485"/>
      <c r="P260" s="481"/>
      <c r="Q260" s="481"/>
      <c r="R260" s="488"/>
    </row>
    <row r="261" spans="1:18" s="44" customFormat="1" ht="14.25" customHeight="1">
      <c r="A261" s="87"/>
      <c r="B261" s="35" t="s">
        <v>122</v>
      </c>
      <c r="C261" s="30" t="s">
        <v>123</v>
      </c>
      <c r="D261" s="76">
        <v>122091</v>
      </c>
      <c r="E261" s="237">
        <v>122091.4</v>
      </c>
      <c r="F261" s="322">
        <f t="shared" si="64"/>
        <v>1.0000032762447681</v>
      </c>
      <c r="G261" s="332">
        <f t="shared" si="69"/>
        <v>0.00208401682115039</v>
      </c>
      <c r="H261" s="243">
        <f t="shared" si="66"/>
        <v>122091.4</v>
      </c>
      <c r="I261" s="237">
        <f>H261</f>
        <v>122091.4</v>
      </c>
      <c r="J261" s="240"/>
      <c r="K261" s="241"/>
      <c r="L261" s="241"/>
      <c r="M261" s="241"/>
      <c r="N261" s="243"/>
      <c r="O261" s="485"/>
      <c r="P261" s="481"/>
      <c r="Q261" s="481"/>
      <c r="R261" s="488"/>
    </row>
    <row r="262" spans="1:18" s="44" customFormat="1" ht="15" customHeight="1">
      <c r="A262" s="87"/>
      <c r="B262" s="95" t="s">
        <v>201</v>
      </c>
      <c r="C262" s="30" t="s">
        <v>298</v>
      </c>
      <c r="D262" s="76">
        <v>256189</v>
      </c>
      <c r="E262" s="237">
        <v>256189.62</v>
      </c>
      <c r="F262" s="322">
        <f t="shared" si="64"/>
        <v>1.0000024200882942</v>
      </c>
      <c r="G262" s="332">
        <f t="shared" si="69"/>
        <v>0.004372981860181195</v>
      </c>
      <c r="H262" s="243">
        <f t="shared" si="66"/>
        <v>256189.62</v>
      </c>
      <c r="I262" s="237">
        <f>H262</f>
        <v>256189.62</v>
      </c>
      <c r="J262" s="240"/>
      <c r="K262" s="241"/>
      <c r="L262" s="241"/>
      <c r="M262" s="241"/>
      <c r="N262" s="243"/>
      <c r="O262" s="485"/>
      <c r="P262" s="481"/>
      <c r="Q262" s="481"/>
      <c r="R262" s="488"/>
    </row>
    <row r="263" spans="1:18" s="44" customFormat="1" ht="15" customHeight="1">
      <c r="A263" s="87"/>
      <c r="B263" s="95" t="s">
        <v>124</v>
      </c>
      <c r="C263" s="30" t="s">
        <v>125</v>
      </c>
      <c r="D263" s="76">
        <v>41777</v>
      </c>
      <c r="E263" s="237">
        <v>41776.85</v>
      </c>
      <c r="F263" s="322">
        <f t="shared" si="64"/>
        <v>0.9999964095076238</v>
      </c>
      <c r="G263" s="332">
        <f t="shared" si="69"/>
        <v>0.0007131022998726911</v>
      </c>
      <c r="H263" s="243">
        <f t="shared" si="66"/>
        <v>41776.85</v>
      </c>
      <c r="I263" s="237">
        <f>H263</f>
        <v>41776.85</v>
      </c>
      <c r="J263" s="240"/>
      <c r="K263" s="241"/>
      <c r="L263" s="241"/>
      <c r="M263" s="241"/>
      <c r="N263" s="243"/>
      <c r="O263" s="485"/>
      <c r="P263" s="481"/>
      <c r="Q263" s="481"/>
      <c r="R263" s="488"/>
    </row>
    <row r="264" spans="1:18" s="44" customFormat="1" ht="14.25" customHeight="1">
      <c r="A264" s="87"/>
      <c r="B264" s="35" t="s">
        <v>349</v>
      </c>
      <c r="C264" s="31" t="s">
        <v>442</v>
      </c>
      <c r="D264" s="76">
        <v>2708</v>
      </c>
      <c r="E264" s="237">
        <v>2708</v>
      </c>
      <c r="F264" s="322">
        <f t="shared" si="64"/>
        <v>1</v>
      </c>
      <c r="G264" s="332">
        <f t="shared" si="69"/>
        <v>4.622371069276998E-05</v>
      </c>
      <c r="H264" s="243">
        <f t="shared" si="66"/>
        <v>2708</v>
      </c>
      <c r="I264" s="237"/>
      <c r="J264" s="240">
        <f>H264</f>
        <v>2708</v>
      </c>
      <c r="K264" s="241"/>
      <c r="L264" s="241"/>
      <c r="M264" s="241"/>
      <c r="N264" s="243"/>
      <c r="O264" s="485"/>
      <c r="P264" s="481"/>
      <c r="Q264" s="481"/>
      <c r="R264" s="488"/>
    </row>
    <row r="265" spans="1:18" s="44" customFormat="1" ht="14.25" customHeight="1">
      <c r="A265" s="87"/>
      <c r="B265" s="35" t="s">
        <v>855</v>
      </c>
      <c r="C265" s="31" t="s">
        <v>856</v>
      </c>
      <c r="D265" s="76">
        <v>1800</v>
      </c>
      <c r="E265" s="237">
        <v>1800</v>
      </c>
      <c r="F265" s="322">
        <f t="shared" si="64"/>
        <v>1</v>
      </c>
      <c r="G265" s="332">
        <f t="shared" si="69"/>
        <v>3.072477077067428E-05</v>
      </c>
      <c r="H265" s="243">
        <f t="shared" si="66"/>
        <v>1800</v>
      </c>
      <c r="I265" s="237">
        <f>H265</f>
        <v>1800</v>
      </c>
      <c r="J265" s="240"/>
      <c r="K265" s="241"/>
      <c r="L265" s="241"/>
      <c r="M265" s="241"/>
      <c r="N265" s="243"/>
      <c r="O265" s="485"/>
      <c r="P265" s="481"/>
      <c r="Q265" s="481"/>
      <c r="R265" s="488"/>
    </row>
    <row r="266" spans="1:18" s="44" customFormat="1" ht="15" customHeight="1">
      <c r="A266" s="87"/>
      <c r="B266" s="34">
        <v>4210</v>
      </c>
      <c r="C266" s="31" t="s">
        <v>441</v>
      </c>
      <c r="D266" s="76">
        <v>230332</v>
      </c>
      <c r="E266" s="237">
        <v>230331.53</v>
      </c>
      <c r="F266" s="322">
        <f t="shared" si="64"/>
        <v>0.9999979594672038</v>
      </c>
      <c r="G266" s="332">
        <f t="shared" si="69"/>
        <v>0.003931601922504826</v>
      </c>
      <c r="H266" s="243">
        <f t="shared" si="66"/>
        <v>230331.53</v>
      </c>
      <c r="I266" s="237"/>
      <c r="J266" s="240">
        <f aca="true" t="shared" si="70" ref="J266:J280">H266</f>
        <v>230331.53</v>
      </c>
      <c r="K266" s="241"/>
      <c r="L266" s="241"/>
      <c r="M266" s="241"/>
      <c r="N266" s="243"/>
      <c r="O266" s="485"/>
      <c r="P266" s="481"/>
      <c r="Q266" s="481"/>
      <c r="R266" s="488"/>
    </row>
    <row r="267" spans="1:18" s="44" customFormat="1" ht="15" customHeight="1">
      <c r="A267" s="87"/>
      <c r="B267" s="34">
        <v>4240</v>
      </c>
      <c r="C267" s="31" t="s">
        <v>443</v>
      </c>
      <c r="D267" s="76">
        <v>7940</v>
      </c>
      <c r="E267" s="237">
        <v>7940</v>
      </c>
      <c r="F267" s="322">
        <f t="shared" si="64"/>
        <v>1</v>
      </c>
      <c r="G267" s="332">
        <f t="shared" si="69"/>
        <v>0.00013553037773286324</v>
      </c>
      <c r="H267" s="243">
        <f t="shared" si="66"/>
        <v>7940</v>
      </c>
      <c r="I267" s="237"/>
      <c r="J267" s="240">
        <f t="shared" si="70"/>
        <v>7940</v>
      </c>
      <c r="K267" s="241"/>
      <c r="L267" s="241"/>
      <c r="M267" s="241"/>
      <c r="N267" s="243"/>
      <c r="O267" s="485"/>
      <c r="P267" s="481"/>
      <c r="Q267" s="481"/>
      <c r="R267" s="488"/>
    </row>
    <row r="268" spans="1:18" s="44" customFormat="1" ht="13.5" customHeight="1">
      <c r="A268" s="87"/>
      <c r="B268" s="35" t="s">
        <v>128</v>
      </c>
      <c r="C268" s="31" t="s">
        <v>318</v>
      </c>
      <c r="D268" s="76">
        <v>62359</v>
      </c>
      <c r="E268" s="237">
        <v>62359.07</v>
      </c>
      <c r="F268" s="322">
        <f t="shared" si="64"/>
        <v>1.0000011225324332</v>
      </c>
      <c r="G268" s="332">
        <f t="shared" si="69"/>
        <v>0.0010644267395680175</v>
      </c>
      <c r="H268" s="243">
        <f t="shared" si="66"/>
        <v>62359.07</v>
      </c>
      <c r="I268" s="237"/>
      <c r="J268" s="240">
        <f t="shared" si="70"/>
        <v>62359.07</v>
      </c>
      <c r="K268" s="241"/>
      <c r="L268" s="241"/>
      <c r="M268" s="241"/>
      <c r="N268" s="243"/>
      <c r="O268" s="485"/>
      <c r="P268" s="481"/>
      <c r="Q268" s="481"/>
      <c r="R268" s="488"/>
    </row>
    <row r="269" spans="1:18" s="44" customFormat="1" ht="13.5" customHeight="1">
      <c r="A269" s="87"/>
      <c r="B269" s="35" t="s">
        <v>129</v>
      </c>
      <c r="C269" s="31" t="s">
        <v>130</v>
      </c>
      <c r="D269" s="76">
        <v>235166</v>
      </c>
      <c r="E269" s="237">
        <v>235166</v>
      </c>
      <c r="F269" s="322">
        <f t="shared" si="64"/>
        <v>1</v>
      </c>
      <c r="G269" s="332">
        <f t="shared" si="69"/>
        <v>0.004014123023920216</v>
      </c>
      <c r="H269" s="243">
        <f t="shared" si="66"/>
        <v>235166</v>
      </c>
      <c r="I269" s="237"/>
      <c r="J269" s="240">
        <f t="shared" si="70"/>
        <v>235166</v>
      </c>
      <c r="K269" s="241"/>
      <c r="L269" s="241"/>
      <c r="M269" s="241"/>
      <c r="N269" s="243"/>
      <c r="O269" s="485"/>
      <c r="P269" s="481"/>
      <c r="Q269" s="481"/>
      <c r="R269" s="488"/>
    </row>
    <row r="270" spans="1:18" s="44" customFormat="1" ht="15" customHeight="1">
      <c r="A270" s="87"/>
      <c r="B270" s="35" t="s">
        <v>306</v>
      </c>
      <c r="C270" s="31" t="s">
        <v>307</v>
      </c>
      <c r="D270" s="76">
        <v>3563</v>
      </c>
      <c r="E270" s="237">
        <v>3563</v>
      </c>
      <c r="F270" s="322">
        <f t="shared" si="64"/>
        <v>1</v>
      </c>
      <c r="G270" s="332">
        <f t="shared" si="69"/>
        <v>6.0817976808840266E-05</v>
      </c>
      <c r="H270" s="243">
        <f t="shared" si="66"/>
        <v>3563</v>
      </c>
      <c r="I270" s="237"/>
      <c r="J270" s="240">
        <f t="shared" si="70"/>
        <v>3563</v>
      </c>
      <c r="K270" s="241"/>
      <c r="L270" s="241"/>
      <c r="M270" s="241"/>
      <c r="N270" s="243"/>
      <c r="O270" s="485"/>
      <c r="P270" s="481"/>
      <c r="Q270" s="481"/>
      <c r="R270" s="488"/>
    </row>
    <row r="271" spans="1:18" s="44" customFormat="1" ht="14.25" customHeight="1">
      <c r="A271" s="87"/>
      <c r="B271" s="35" t="s">
        <v>131</v>
      </c>
      <c r="C271" s="31" t="s">
        <v>320</v>
      </c>
      <c r="D271" s="76">
        <v>22556</v>
      </c>
      <c r="E271" s="237">
        <v>22555.96</v>
      </c>
      <c r="F271" s="322">
        <f t="shared" si="64"/>
        <v>0.9999982266359283</v>
      </c>
      <c r="G271" s="332">
        <f t="shared" si="69"/>
        <v>0.0003850148336180546</v>
      </c>
      <c r="H271" s="243">
        <f t="shared" si="66"/>
        <v>22555.96</v>
      </c>
      <c r="I271" s="237"/>
      <c r="J271" s="240">
        <f t="shared" si="70"/>
        <v>22555.96</v>
      </c>
      <c r="K271" s="241"/>
      <c r="L271" s="241"/>
      <c r="M271" s="241"/>
      <c r="N271" s="243"/>
      <c r="O271" s="485"/>
      <c r="P271" s="481"/>
      <c r="Q271" s="481"/>
      <c r="R271" s="488"/>
    </row>
    <row r="272" spans="1:18" s="44" customFormat="1" ht="14.25" customHeight="1">
      <c r="A272" s="87"/>
      <c r="B272" s="35" t="s">
        <v>857</v>
      </c>
      <c r="C272" s="31" t="s">
        <v>858</v>
      </c>
      <c r="D272" s="76">
        <v>2747</v>
      </c>
      <c r="E272" s="237">
        <v>2747.04</v>
      </c>
      <c r="F272" s="322">
        <f t="shared" si="64"/>
        <v>1.0000145613396432</v>
      </c>
      <c r="G272" s="332">
        <f t="shared" si="69"/>
        <v>4.689009683215171E-05</v>
      </c>
      <c r="H272" s="243">
        <f t="shared" si="66"/>
        <v>2747.04</v>
      </c>
      <c r="I272" s="237"/>
      <c r="J272" s="240">
        <f t="shared" si="70"/>
        <v>2747.04</v>
      </c>
      <c r="K272" s="241"/>
      <c r="L272" s="241"/>
      <c r="M272" s="241"/>
      <c r="N272" s="243"/>
      <c r="O272" s="485"/>
      <c r="P272" s="481"/>
      <c r="Q272" s="481"/>
      <c r="R272" s="488"/>
    </row>
    <row r="273" spans="1:18" s="44" customFormat="1" ht="20.25" customHeight="1">
      <c r="A273" s="87"/>
      <c r="B273" s="35" t="s">
        <v>444</v>
      </c>
      <c r="C273" s="30" t="s">
        <v>448</v>
      </c>
      <c r="D273" s="76">
        <v>2233</v>
      </c>
      <c r="E273" s="237">
        <v>2232.97</v>
      </c>
      <c r="F273" s="322">
        <f t="shared" si="64"/>
        <v>0.9999865651589789</v>
      </c>
      <c r="G273" s="332">
        <f t="shared" si="69"/>
        <v>3.811527299321808E-05</v>
      </c>
      <c r="H273" s="243">
        <f t="shared" si="66"/>
        <v>2232.97</v>
      </c>
      <c r="I273" s="237"/>
      <c r="J273" s="240">
        <f t="shared" si="70"/>
        <v>2232.97</v>
      </c>
      <c r="K273" s="241"/>
      <c r="L273" s="241"/>
      <c r="M273" s="241"/>
      <c r="N273" s="243"/>
      <c r="O273" s="485"/>
      <c r="P273" s="481"/>
      <c r="Q273" s="481"/>
      <c r="R273" s="488"/>
    </row>
    <row r="274" spans="1:18" s="44" customFormat="1" ht="14.25" customHeight="1">
      <c r="A274" s="87"/>
      <c r="B274" s="35" t="s">
        <v>133</v>
      </c>
      <c r="C274" s="31" t="s">
        <v>134</v>
      </c>
      <c r="D274" s="76">
        <v>2152</v>
      </c>
      <c r="E274" s="237">
        <v>2151.99</v>
      </c>
      <c r="F274" s="322">
        <f t="shared" si="64"/>
        <v>0.9999953531598512</v>
      </c>
      <c r="G274" s="332">
        <f t="shared" si="69"/>
        <v>3.673299969487964E-05</v>
      </c>
      <c r="H274" s="243">
        <f t="shared" si="66"/>
        <v>2151.99</v>
      </c>
      <c r="I274" s="237"/>
      <c r="J274" s="240">
        <f t="shared" si="70"/>
        <v>2151.99</v>
      </c>
      <c r="K274" s="241"/>
      <c r="L274" s="241"/>
      <c r="M274" s="241"/>
      <c r="N274" s="243"/>
      <c r="O274" s="485"/>
      <c r="P274" s="481"/>
      <c r="Q274" s="481"/>
      <c r="R274" s="488"/>
    </row>
    <row r="275" spans="1:18" s="44" customFormat="1" ht="14.25" customHeight="1">
      <c r="A275" s="87"/>
      <c r="B275" s="35" t="s">
        <v>137</v>
      </c>
      <c r="C275" s="31" t="s">
        <v>138</v>
      </c>
      <c r="D275" s="76">
        <v>93910</v>
      </c>
      <c r="E275" s="237">
        <v>93910</v>
      </c>
      <c r="F275" s="322">
        <f t="shared" si="64"/>
        <v>1</v>
      </c>
      <c r="G275" s="332">
        <f t="shared" si="69"/>
        <v>0.0016029795683744567</v>
      </c>
      <c r="H275" s="243">
        <f t="shared" si="66"/>
        <v>93910</v>
      </c>
      <c r="I275" s="237"/>
      <c r="J275" s="240">
        <f t="shared" si="70"/>
        <v>93910</v>
      </c>
      <c r="K275" s="241"/>
      <c r="L275" s="241"/>
      <c r="M275" s="241"/>
      <c r="N275" s="243"/>
      <c r="O275" s="485"/>
      <c r="P275" s="481"/>
      <c r="Q275" s="481"/>
      <c r="R275" s="488"/>
    </row>
    <row r="276" spans="1:18" s="44" customFormat="1" ht="14.25" customHeight="1">
      <c r="A276" s="87"/>
      <c r="B276" s="35" t="s">
        <v>187</v>
      </c>
      <c r="C276" s="31" t="s">
        <v>188</v>
      </c>
      <c r="D276" s="76">
        <v>758</v>
      </c>
      <c r="E276" s="237">
        <v>758</v>
      </c>
      <c r="F276" s="322">
        <f t="shared" si="64"/>
        <v>1</v>
      </c>
      <c r="G276" s="332">
        <f t="shared" si="69"/>
        <v>1.2938542357872838E-05</v>
      </c>
      <c r="H276" s="243">
        <f t="shared" si="66"/>
        <v>758</v>
      </c>
      <c r="I276" s="237"/>
      <c r="J276" s="240">
        <f t="shared" si="70"/>
        <v>758</v>
      </c>
      <c r="K276" s="241"/>
      <c r="L276" s="241"/>
      <c r="M276" s="241"/>
      <c r="N276" s="243"/>
      <c r="O276" s="485"/>
      <c r="P276" s="481"/>
      <c r="Q276" s="481"/>
      <c r="R276" s="488"/>
    </row>
    <row r="277" spans="1:18" s="44" customFormat="1" ht="20.25" customHeight="1">
      <c r="A277" s="87"/>
      <c r="B277" s="35" t="s">
        <v>323</v>
      </c>
      <c r="C277" s="30" t="s">
        <v>464</v>
      </c>
      <c r="D277" s="76">
        <v>7202</v>
      </c>
      <c r="E277" s="237">
        <v>7202</v>
      </c>
      <c r="F277" s="322">
        <f t="shared" si="64"/>
        <v>1</v>
      </c>
      <c r="G277" s="332">
        <f t="shared" si="69"/>
        <v>0.00012293322171688678</v>
      </c>
      <c r="H277" s="243">
        <f t="shared" si="66"/>
        <v>7202</v>
      </c>
      <c r="I277" s="237"/>
      <c r="J277" s="240">
        <f t="shared" si="70"/>
        <v>7202</v>
      </c>
      <c r="K277" s="241"/>
      <c r="L277" s="241"/>
      <c r="M277" s="241"/>
      <c r="N277" s="243"/>
      <c r="O277" s="485"/>
      <c r="P277" s="481"/>
      <c r="Q277" s="481"/>
      <c r="R277" s="488"/>
    </row>
    <row r="278" spans="1:18" s="44" customFormat="1" ht="21.75" customHeight="1">
      <c r="A278" s="87"/>
      <c r="B278" s="35" t="s">
        <v>445</v>
      </c>
      <c r="C278" s="30" t="s">
        <v>1014</v>
      </c>
      <c r="D278" s="76">
        <v>1069</v>
      </c>
      <c r="E278" s="237">
        <v>1068.62</v>
      </c>
      <c r="F278" s="322">
        <f t="shared" si="64"/>
        <v>0.9996445275958838</v>
      </c>
      <c r="G278" s="332">
        <f t="shared" si="69"/>
        <v>1.8240613633865527E-05</v>
      </c>
      <c r="H278" s="243">
        <f t="shared" si="66"/>
        <v>1068.62</v>
      </c>
      <c r="I278" s="237"/>
      <c r="J278" s="240">
        <f t="shared" si="70"/>
        <v>1068.62</v>
      </c>
      <c r="K278" s="241"/>
      <c r="L278" s="241"/>
      <c r="M278" s="241"/>
      <c r="N278" s="243"/>
      <c r="O278" s="485"/>
      <c r="P278" s="481"/>
      <c r="Q278" s="481"/>
      <c r="R278" s="488"/>
    </row>
    <row r="279" spans="1:18" s="44" customFormat="1" ht="21.75" customHeight="1">
      <c r="A279" s="87"/>
      <c r="B279" s="35" t="s">
        <v>446</v>
      </c>
      <c r="C279" s="30" t="s">
        <v>449</v>
      </c>
      <c r="D279" s="76">
        <v>800</v>
      </c>
      <c r="E279" s="237">
        <v>800</v>
      </c>
      <c r="F279" s="322">
        <f t="shared" si="64"/>
        <v>1</v>
      </c>
      <c r="G279" s="332">
        <f t="shared" si="69"/>
        <v>1.3655453675855237E-05</v>
      </c>
      <c r="H279" s="243">
        <f t="shared" si="66"/>
        <v>800</v>
      </c>
      <c r="I279" s="237"/>
      <c r="J279" s="240">
        <f t="shared" si="70"/>
        <v>800</v>
      </c>
      <c r="K279" s="241"/>
      <c r="L279" s="241"/>
      <c r="M279" s="241"/>
      <c r="N279" s="243"/>
      <c r="O279" s="485"/>
      <c r="P279" s="481"/>
      <c r="Q279" s="481"/>
      <c r="R279" s="488"/>
    </row>
    <row r="280" spans="1:18" s="44" customFormat="1" ht="20.25" customHeight="1">
      <c r="A280" s="87"/>
      <c r="B280" s="35" t="s">
        <v>447</v>
      </c>
      <c r="C280" s="30" t="s">
        <v>1025</v>
      </c>
      <c r="D280" s="76">
        <v>11642</v>
      </c>
      <c r="E280" s="237">
        <v>11642</v>
      </c>
      <c r="F280" s="322">
        <f t="shared" si="64"/>
        <v>1</v>
      </c>
      <c r="G280" s="332">
        <f t="shared" si="69"/>
        <v>0.00019872098961788335</v>
      </c>
      <c r="H280" s="243">
        <f t="shared" si="66"/>
        <v>11642</v>
      </c>
      <c r="I280" s="237"/>
      <c r="J280" s="240">
        <f t="shared" si="70"/>
        <v>11642</v>
      </c>
      <c r="K280" s="241"/>
      <c r="L280" s="241"/>
      <c r="M280" s="241"/>
      <c r="N280" s="243"/>
      <c r="O280" s="485"/>
      <c r="P280" s="481"/>
      <c r="Q280" s="481"/>
      <c r="R280" s="488"/>
    </row>
    <row r="281" spans="1:18" s="44" customFormat="1" ht="17.25" customHeight="1">
      <c r="A281" s="147" t="s">
        <v>903</v>
      </c>
      <c r="B281" s="70"/>
      <c r="C281" s="70" t="s">
        <v>904</v>
      </c>
      <c r="D281" s="173">
        <f>SUM(D282:D286)</f>
        <v>624019</v>
      </c>
      <c r="E281" s="235">
        <f>SUM(E282:E286)</f>
        <v>624019</v>
      </c>
      <c r="F281" s="346">
        <f t="shared" si="64"/>
        <v>1</v>
      </c>
      <c r="G281" s="346">
        <f t="shared" si="69"/>
        <v>0.010651578184191888</v>
      </c>
      <c r="H281" s="238">
        <f t="shared" si="66"/>
        <v>624019</v>
      </c>
      <c r="I281" s="238">
        <f>SUM(I282:I286)</f>
        <v>590967</v>
      </c>
      <c r="J281" s="238">
        <f>SUM(J282:J286)</f>
        <v>33052</v>
      </c>
      <c r="K281" s="238">
        <f>SUM(K282:K286)</f>
        <v>0</v>
      </c>
      <c r="L281" s="238">
        <f aca="true" t="shared" si="71" ref="L281:R281">SUM(L282:L286)</f>
        <v>0</v>
      </c>
      <c r="M281" s="238">
        <f t="shared" si="71"/>
        <v>0</v>
      </c>
      <c r="N281" s="238">
        <f t="shared" si="71"/>
        <v>0</v>
      </c>
      <c r="O281" s="238">
        <f t="shared" si="71"/>
        <v>0</v>
      </c>
      <c r="P281" s="238">
        <f t="shared" si="71"/>
        <v>0</v>
      </c>
      <c r="Q281" s="238">
        <f t="shared" si="71"/>
        <v>0</v>
      </c>
      <c r="R281" s="249">
        <f t="shared" si="71"/>
        <v>0</v>
      </c>
    </row>
    <row r="282" spans="1:18" s="44" customFormat="1" ht="22.5" customHeight="1">
      <c r="A282" s="87"/>
      <c r="B282" s="34">
        <v>4010</v>
      </c>
      <c r="C282" s="30" t="s">
        <v>534</v>
      </c>
      <c r="D282" s="76">
        <v>473466</v>
      </c>
      <c r="E282" s="237">
        <v>473466.49</v>
      </c>
      <c r="F282" s="322">
        <f t="shared" si="64"/>
        <v>1.000001034921198</v>
      </c>
      <c r="G282" s="332">
        <f t="shared" si="69"/>
        <v>0.00808174965158097</v>
      </c>
      <c r="H282" s="243">
        <f t="shared" si="66"/>
        <v>473466.49</v>
      </c>
      <c r="I282" s="237">
        <f>H282</f>
        <v>473466.49</v>
      </c>
      <c r="J282" s="240"/>
      <c r="K282" s="241"/>
      <c r="L282" s="241"/>
      <c r="M282" s="241"/>
      <c r="N282" s="243"/>
      <c r="O282" s="485"/>
      <c r="P282" s="481"/>
      <c r="Q282" s="481"/>
      <c r="R282" s="488"/>
    </row>
    <row r="283" spans="1:18" s="44" customFormat="1" ht="15" customHeight="1">
      <c r="A283" s="87"/>
      <c r="B283" s="34">
        <v>4040</v>
      </c>
      <c r="C283" s="30" t="s">
        <v>123</v>
      </c>
      <c r="D283" s="76">
        <v>31386</v>
      </c>
      <c r="E283" s="237">
        <v>31386.02</v>
      </c>
      <c r="F283" s="322">
        <f t="shared" si="64"/>
        <v>1.0000006372267891</v>
      </c>
      <c r="G283" s="332">
        <f t="shared" si="69"/>
        <v>0.0005357379277243325</v>
      </c>
      <c r="H283" s="243">
        <f t="shared" si="66"/>
        <v>31386.02</v>
      </c>
      <c r="I283" s="237">
        <f>H283</f>
        <v>31386.02</v>
      </c>
      <c r="J283" s="240"/>
      <c r="K283" s="241"/>
      <c r="L283" s="241"/>
      <c r="M283" s="241"/>
      <c r="N283" s="243"/>
      <c r="O283" s="485"/>
      <c r="P283" s="481"/>
      <c r="Q283" s="481"/>
      <c r="R283" s="488"/>
    </row>
    <row r="284" spans="1:18" s="44" customFormat="1" ht="13.5" customHeight="1">
      <c r="A284" s="87"/>
      <c r="B284" s="34">
        <v>4110</v>
      </c>
      <c r="C284" s="30" t="s">
        <v>298</v>
      </c>
      <c r="D284" s="76">
        <v>75511</v>
      </c>
      <c r="E284" s="237">
        <v>75510.83</v>
      </c>
      <c r="F284" s="322">
        <f t="shared" si="64"/>
        <v>0.9999977486723789</v>
      </c>
      <c r="G284" s="332">
        <f t="shared" si="69"/>
        <v>0.001288918301362975</v>
      </c>
      <c r="H284" s="243">
        <f t="shared" si="66"/>
        <v>75510.83</v>
      </c>
      <c r="I284" s="237">
        <f>H284</f>
        <v>75510.83</v>
      </c>
      <c r="J284" s="240"/>
      <c r="K284" s="241"/>
      <c r="L284" s="241"/>
      <c r="M284" s="241"/>
      <c r="N284" s="243"/>
      <c r="O284" s="485"/>
      <c r="P284" s="481"/>
      <c r="Q284" s="481"/>
      <c r="R284" s="488"/>
    </row>
    <row r="285" spans="1:18" s="44" customFormat="1" ht="13.5" customHeight="1">
      <c r="A285" s="87"/>
      <c r="B285" s="34">
        <v>4120</v>
      </c>
      <c r="C285" s="30" t="s">
        <v>125</v>
      </c>
      <c r="D285" s="76">
        <v>10604</v>
      </c>
      <c r="E285" s="237">
        <v>10603.66</v>
      </c>
      <c r="F285" s="322">
        <f t="shared" si="64"/>
        <v>0.9999679366276877</v>
      </c>
      <c r="G285" s="332">
        <f t="shared" si="69"/>
        <v>0.00018099723490564893</v>
      </c>
      <c r="H285" s="243">
        <f t="shared" si="66"/>
        <v>10603.66</v>
      </c>
      <c r="I285" s="237">
        <f>H285</f>
        <v>10603.66</v>
      </c>
      <c r="J285" s="240"/>
      <c r="K285" s="241"/>
      <c r="L285" s="241"/>
      <c r="M285" s="241"/>
      <c r="N285" s="243"/>
      <c r="O285" s="485"/>
      <c r="P285" s="481"/>
      <c r="Q285" s="481"/>
      <c r="R285" s="488"/>
    </row>
    <row r="286" spans="1:18" s="44" customFormat="1" ht="13.5" customHeight="1">
      <c r="A286" s="87"/>
      <c r="B286" s="34">
        <v>4440</v>
      </c>
      <c r="C286" s="31" t="s">
        <v>138</v>
      </c>
      <c r="D286" s="76">
        <v>33052</v>
      </c>
      <c r="E286" s="237">
        <v>33052</v>
      </c>
      <c r="F286" s="322">
        <f t="shared" si="64"/>
        <v>1</v>
      </c>
      <c r="G286" s="332">
        <f aca="true" t="shared" si="72" ref="G286:G315">E286/$E$701</f>
        <v>0.0005641750686179592</v>
      </c>
      <c r="H286" s="243">
        <f t="shared" si="66"/>
        <v>33052</v>
      </c>
      <c r="I286" s="237"/>
      <c r="J286" s="240">
        <f>H286</f>
        <v>33052</v>
      </c>
      <c r="K286" s="241"/>
      <c r="L286" s="241"/>
      <c r="M286" s="241"/>
      <c r="N286" s="243"/>
      <c r="O286" s="485"/>
      <c r="P286" s="481"/>
      <c r="Q286" s="481"/>
      <c r="R286" s="488"/>
    </row>
    <row r="287" spans="1:18" s="44" customFormat="1" ht="15.75" customHeight="1">
      <c r="A287" s="147" t="s">
        <v>369</v>
      </c>
      <c r="B287" s="86"/>
      <c r="C287" s="70" t="s">
        <v>370</v>
      </c>
      <c r="D287" s="173">
        <f>SUM(D288:D313)</f>
        <v>7090343</v>
      </c>
      <c r="E287" s="235">
        <f>SUM(E288:E313)</f>
        <v>6652295.990000001</v>
      </c>
      <c r="F287" s="346">
        <f t="shared" si="64"/>
        <v>0.9382192074487794</v>
      </c>
      <c r="G287" s="346">
        <f t="shared" si="72"/>
        <v>0.11355014966190322</v>
      </c>
      <c r="H287" s="238">
        <f>SUM(H288:H313)</f>
        <v>6426026.130000001</v>
      </c>
      <c r="I287" s="238">
        <f>SUM(I288:I313)</f>
        <v>4762756.430000001</v>
      </c>
      <c r="J287" s="238">
        <f aca="true" t="shared" si="73" ref="J287:R287">SUM(J288:J313)</f>
        <v>1552512.6999999997</v>
      </c>
      <c r="K287" s="238">
        <f t="shared" si="73"/>
        <v>105636</v>
      </c>
      <c r="L287" s="238">
        <f t="shared" si="73"/>
        <v>5121</v>
      </c>
      <c r="M287" s="238">
        <f t="shared" si="73"/>
        <v>0</v>
      </c>
      <c r="N287" s="238">
        <f t="shared" si="73"/>
        <v>0</v>
      </c>
      <c r="O287" s="238">
        <f t="shared" si="73"/>
        <v>226269.86</v>
      </c>
      <c r="P287" s="238">
        <f t="shared" si="73"/>
        <v>0</v>
      </c>
      <c r="Q287" s="238">
        <f t="shared" si="73"/>
        <v>196189.87</v>
      </c>
      <c r="R287" s="249">
        <f t="shared" si="73"/>
        <v>30079.99</v>
      </c>
    </row>
    <row r="288" spans="1:18" s="44" customFormat="1" ht="23.25" customHeight="1">
      <c r="A288" s="349"/>
      <c r="B288" s="35" t="s">
        <v>343</v>
      </c>
      <c r="C288" s="30" t="s">
        <v>680</v>
      </c>
      <c r="D288" s="347">
        <v>105636</v>
      </c>
      <c r="E288" s="240">
        <v>105636</v>
      </c>
      <c r="F288" s="322">
        <f t="shared" si="64"/>
        <v>1</v>
      </c>
      <c r="G288" s="332">
        <f t="shared" si="72"/>
        <v>0.0018031343806283048</v>
      </c>
      <c r="H288" s="240">
        <f>E288</f>
        <v>105636</v>
      </c>
      <c r="I288" s="380"/>
      <c r="J288" s="380"/>
      <c r="K288" s="240">
        <f>H288</f>
        <v>105636</v>
      </c>
      <c r="L288" s="240"/>
      <c r="M288" s="240"/>
      <c r="N288" s="380"/>
      <c r="O288" s="380"/>
      <c r="P288" s="481"/>
      <c r="Q288" s="481"/>
      <c r="R288" s="488"/>
    </row>
    <row r="289" spans="1:18" s="44" customFormat="1" ht="15.75" customHeight="1">
      <c r="A289" s="349"/>
      <c r="B289" s="35" t="s">
        <v>927</v>
      </c>
      <c r="C289" s="30" t="s">
        <v>1027</v>
      </c>
      <c r="D289" s="76">
        <v>5121</v>
      </c>
      <c r="E289" s="237">
        <v>5121</v>
      </c>
      <c r="F289" s="322">
        <f t="shared" si="64"/>
        <v>1</v>
      </c>
      <c r="G289" s="332">
        <f t="shared" si="72"/>
        <v>8.741197284256834E-05</v>
      </c>
      <c r="H289" s="243">
        <f t="shared" si="66"/>
        <v>5121</v>
      </c>
      <c r="I289" s="237"/>
      <c r="J289" s="240"/>
      <c r="K289" s="241"/>
      <c r="L289" s="241">
        <f>H289</f>
        <v>5121</v>
      </c>
      <c r="M289" s="241"/>
      <c r="N289" s="243"/>
      <c r="O289" s="485"/>
      <c r="P289" s="481"/>
      <c r="Q289" s="481"/>
      <c r="R289" s="488"/>
    </row>
    <row r="290" spans="1:18" s="44" customFormat="1" ht="15.75" customHeight="1">
      <c r="A290" s="87"/>
      <c r="B290" s="35" t="s">
        <v>119</v>
      </c>
      <c r="C290" s="30" t="s">
        <v>83</v>
      </c>
      <c r="D290" s="76">
        <v>3776022</v>
      </c>
      <c r="E290" s="237">
        <v>3776021</v>
      </c>
      <c r="F290" s="322">
        <f t="shared" si="64"/>
        <v>0.9999997351710345</v>
      </c>
      <c r="G290" s="332">
        <f t="shared" si="72"/>
        <v>0.06445409980569572</v>
      </c>
      <c r="H290" s="243">
        <f t="shared" si="66"/>
        <v>3776021</v>
      </c>
      <c r="I290" s="237">
        <f>H290</f>
        <v>3776021</v>
      </c>
      <c r="J290" s="240"/>
      <c r="K290" s="241"/>
      <c r="L290" s="241"/>
      <c r="M290" s="241"/>
      <c r="N290" s="243"/>
      <c r="O290" s="485"/>
      <c r="P290" s="481"/>
      <c r="Q290" s="481"/>
      <c r="R290" s="488"/>
    </row>
    <row r="291" spans="1:18" s="44" customFormat="1" ht="15" customHeight="1">
      <c r="A291" s="87"/>
      <c r="B291" s="35" t="s">
        <v>122</v>
      </c>
      <c r="C291" s="30" t="s">
        <v>123</v>
      </c>
      <c r="D291" s="76">
        <v>285577</v>
      </c>
      <c r="E291" s="237">
        <v>285577.18</v>
      </c>
      <c r="F291" s="322">
        <f t="shared" si="64"/>
        <v>1.0000006303028606</v>
      </c>
      <c r="G291" s="332">
        <f t="shared" si="72"/>
        <v>0.004874607440464216</v>
      </c>
      <c r="H291" s="243">
        <f t="shared" si="66"/>
        <v>285577.18</v>
      </c>
      <c r="I291" s="237">
        <f>H291</f>
        <v>285577.18</v>
      </c>
      <c r="J291" s="240"/>
      <c r="K291" s="241"/>
      <c r="L291" s="241"/>
      <c r="M291" s="241"/>
      <c r="N291" s="243"/>
      <c r="O291" s="485"/>
      <c r="P291" s="481"/>
      <c r="Q291" s="481"/>
      <c r="R291" s="488"/>
    </row>
    <row r="292" spans="1:18" s="44" customFormat="1" ht="12.75" customHeight="1">
      <c r="A292" s="87"/>
      <c r="B292" s="95" t="s">
        <v>201</v>
      </c>
      <c r="C292" s="30" t="s">
        <v>298</v>
      </c>
      <c r="D292" s="76">
        <v>604994</v>
      </c>
      <c r="E292" s="237">
        <v>604993.42</v>
      </c>
      <c r="F292" s="322">
        <f t="shared" si="64"/>
        <v>0.9999990413128065</v>
      </c>
      <c r="G292" s="332">
        <f t="shared" si="72"/>
        <v>0.01032682452625904</v>
      </c>
      <c r="H292" s="243">
        <f t="shared" si="66"/>
        <v>604993.42</v>
      </c>
      <c r="I292" s="237">
        <f>H292</f>
        <v>604993.42</v>
      </c>
      <c r="J292" s="240"/>
      <c r="K292" s="241"/>
      <c r="L292" s="241"/>
      <c r="M292" s="241"/>
      <c r="N292" s="243"/>
      <c r="O292" s="485"/>
      <c r="P292" s="481"/>
      <c r="Q292" s="481"/>
      <c r="R292" s="488"/>
    </row>
    <row r="293" spans="1:18" s="44" customFormat="1" ht="15" customHeight="1">
      <c r="A293" s="87"/>
      <c r="B293" s="95" t="s">
        <v>124</v>
      </c>
      <c r="C293" s="30" t="s">
        <v>125</v>
      </c>
      <c r="D293" s="76">
        <v>87483</v>
      </c>
      <c r="E293" s="237">
        <v>87482.83</v>
      </c>
      <c r="F293" s="322">
        <f t="shared" si="64"/>
        <v>0.9999980567653144</v>
      </c>
      <c r="G293" s="332">
        <f t="shared" si="72"/>
        <v>0.0014932721656221485</v>
      </c>
      <c r="H293" s="243">
        <f t="shared" si="66"/>
        <v>87482.83</v>
      </c>
      <c r="I293" s="237">
        <f>H293</f>
        <v>87482.83</v>
      </c>
      <c r="J293" s="240"/>
      <c r="K293" s="241"/>
      <c r="L293" s="241"/>
      <c r="M293" s="241"/>
      <c r="N293" s="243"/>
      <c r="O293" s="485"/>
      <c r="P293" s="481"/>
      <c r="Q293" s="481"/>
      <c r="R293" s="488"/>
    </row>
    <row r="294" spans="1:18" s="44" customFormat="1" ht="14.25" customHeight="1">
      <c r="A294" s="87"/>
      <c r="B294" s="35" t="s">
        <v>855</v>
      </c>
      <c r="C294" s="30" t="s">
        <v>856</v>
      </c>
      <c r="D294" s="76">
        <v>8682</v>
      </c>
      <c r="E294" s="237">
        <v>8682</v>
      </c>
      <c r="F294" s="322">
        <f aca="true" t="shared" si="74" ref="F294:F321">E294/D294</f>
        <v>1</v>
      </c>
      <c r="G294" s="332">
        <f t="shared" si="72"/>
        <v>0.00014819581101721896</v>
      </c>
      <c r="H294" s="243">
        <f t="shared" si="66"/>
        <v>8682</v>
      </c>
      <c r="I294" s="237">
        <f>H294</f>
        <v>8682</v>
      </c>
      <c r="J294" s="240"/>
      <c r="K294" s="241"/>
      <c r="L294" s="241"/>
      <c r="M294" s="241"/>
      <c r="N294" s="243"/>
      <c r="O294" s="485"/>
      <c r="P294" s="481"/>
      <c r="Q294" s="481"/>
      <c r="R294" s="488"/>
    </row>
    <row r="295" spans="1:18" s="44" customFormat="1" ht="15" customHeight="1">
      <c r="A295" s="87"/>
      <c r="B295" s="35" t="s">
        <v>126</v>
      </c>
      <c r="C295" s="31" t="s">
        <v>186</v>
      </c>
      <c r="D295" s="76">
        <v>643445</v>
      </c>
      <c r="E295" s="237">
        <v>643524.04</v>
      </c>
      <c r="F295" s="322">
        <f t="shared" si="74"/>
        <v>1.0001228387818695</v>
      </c>
      <c r="G295" s="332">
        <f t="shared" si="72"/>
        <v>0.010984515896899017</v>
      </c>
      <c r="H295" s="243">
        <f t="shared" si="66"/>
        <v>643524.04</v>
      </c>
      <c r="I295" s="237"/>
      <c r="J295" s="240">
        <f>H295</f>
        <v>643524.04</v>
      </c>
      <c r="K295" s="241"/>
      <c r="L295" s="241"/>
      <c r="M295" s="241"/>
      <c r="N295" s="243"/>
      <c r="O295" s="485"/>
      <c r="P295" s="481"/>
      <c r="Q295" s="481"/>
      <c r="R295" s="488"/>
    </row>
    <row r="296" spans="1:18" s="44" customFormat="1" ht="15" customHeight="1">
      <c r="A296" s="87"/>
      <c r="B296" s="35" t="s">
        <v>341</v>
      </c>
      <c r="C296" s="31" t="s">
        <v>342</v>
      </c>
      <c r="D296" s="76">
        <v>7929</v>
      </c>
      <c r="E296" s="237">
        <v>7859.6</v>
      </c>
      <c r="F296" s="322">
        <f t="shared" si="74"/>
        <v>0.9912473199646866</v>
      </c>
      <c r="G296" s="332">
        <f t="shared" si="72"/>
        <v>0.00013415800463843978</v>
      </c>
      <c r="H296" s="243">
        <f t="shared" si="66"/>
        <v>7859.6</v>
      </c>
      <c r="I296" s="237"/>
      <c r="J296" s="240">
        <f aca="true" t="shared" si="75" ref="J296:J313">H296</f>
        <v>7859.6</v>
      </c>
      <c r="K296" s="241"/>
      <c r="L296" s="241"/>
      <c r="M296" s="241"/>
      <c r="N296" s="243"/>
      <c r="O296" s="485"/>
      <c r="P296" s="481"/>
      <c r="Q296" s="481"/>
      <c r="R296" s="488"/>
    </row>
    <row r="297" spans="1:18" s="44" customFormat="1" ht="14.25" customHeight="1">
      <c r="A297" s="87"/>
      <c r="B297" s="35" t="s">
        <v>128</v>
      </c>
      <c r="C297" s="31" t="s">
        <v>318</v>
      </c>
      <c r="D297" s="76">
        <v>429427</v>
      </c>
      <c r="E297" s="237">
        <v>429426.86</v>
      </c>
      <c r="F297" s="322">
        <f t="shared" si="74"/>
        <v>0.9999996739841696</v>
      </c>
      <c r="G297" s="332">
        <f t="shared" si="72"/>
        <v>0.007330023242372466</v>
      </c>
      <c r="H297" s="243">
        <f t="shared" si="66"/>
        <v>429426.86</v>
      </c>
      <c r="I297" s="237"/>
      <c r="J297" s="240">
        <f t="shared" si="75"/>
        <v>429426.86</v>
      </c>
      <c r="K297" s="241"/>
      <c r="L297" s="241"/>
      <c r="M297" s="241"/>
      <c r="N297" s="243"/>
      <c r="O297" s="485"/>
      <c r="P297" s="481"/>
      <c r="Q297" s="481"/>
      <c r="R297" s="488"/>
    </row>
    <row r="298" spans="1:18" s="44" customFormat="1" ht="14.25" customHeight="1">
      <c r="A298" s="87"/>
      <c r="B298" s="35" t="s">
        <v>129</v>
      </c>
      <c r="C298" s="31" t="s">
        <v>130</v>
      </c>
      <c r="D298" s="76">
        <v>54600</v>
      </c>
      <c r="E298" s="237">
        <v>54599.79</v>
      </c>
      <c r="F298" s="322">
        <f t="shared" si="74"/>
        <v>0.9999961538461538</v>
      </c>
      <c r="G298" s="332">
        <f t="shared" si="72"/>
        <v>0.0009319811288205301</v>
      </c>
      <c r="H298" s="243">
        <f t="shared" si="66"/>
        <v>54599.79</v>
      </c>
      <c r="I298" s="237"/>
      <c r="J298" s="240">
        <f t="shared" si="75"/>
        <v>54599.79</v>
      </c>
      <c r="K298" s="241"/>
      <c r="L298" s="241"/>
      <c r="M298" s="241"/>
      <c r="N298" s="243"/>
      <c r="O298" s="485"/>
      <c r="P298" s="481"/>
      <c r="Q298" s="481"/>
      <c r="R298" s="488"/>
    </row>
    <row r="299" spans="1:18" s="44" customFormat="1" ht="15" customHeight="1">
      <c r="A299" s="87"/>
      <c r="B299" s="35" t="s">
        <v>306</v>
      </c>
      <c r="C299" s="31" t="s">
        <v>307</v>
      </c>
      <c r="D299" s="76">
        <v>14826</v>
      </c>
      <c r="E299" s="237">
        <v>14825.4</v>
      </c>
      <c r="F299" s="322">
        <f t="shared" si="74"/>
        <v>0.9999595305544314</v>
      </c>
      <c r="G299" s="332">
        <f t="shared" si="72"/>
        <v>0.0002530594536575303</v>
      </c>
      <c r="H299" s="243">
        <f t="shared" si="66"/>
        <v>14825.4</v>
      </c>
      <c r="I299" s="237"/>
      <c r="J299" s="240">
        <f t="shared" si="75"/>
        <v>14825.4</v>
      </c>
      <c r="K299" s="241"/>
      <c r="L299" s="241"/>
      <c r="M299" s="241"/>
      <c r="N299" s="243"/>
      <c r="O299" s="485"/>
      <c r="P299" s="481"/>
      <c r="Q299" s="481"/>
      <c r="R299" s="488"/>
    </row>
    <row r="300" spans="1:18" s="44" customFormat="1" ht="16.5" customHeight="1">
      <c r="A300" s="87"/>
      <c r="B300" s="35" t="s">
        <v>131</v>
      </c>
      <c r="C300" s="31" t="s">
        <v>320</v>
      </c>
      <c r="D300" s="76">
        <v>135680</v>
      </c>
      <c r="E300" s="237">
        <v>135679.94</v>
      </c>
      <c r="F300" s="322">
        <f t="shared" si="74"/>
        <v>0.9999995577830189</v>
      </c>
      <c r="G300" s="332">
        <f t="shared" si="72"/>
        <v>0.0023159639192660226</v>
      </c>
      <c r="H300" s="243">
        <f t="shared" si="66"/>
        <v>135679.94</v>
      </c>
      <c r="I300" s="237"/>
      <c r="J300" s="240">
        <f t="shared" si="75"/>
        <v>135679.94</v>
      </c>
      <c r="K300" s="241"/>
      <c r="L300" s="241"/>
      <c r="M300" s="241"/>
      <c r="N300" s="243"/>
      <c r="O300" s="485"/>
      <c r="P300" s="481"/>
      <c r="Q300" s="481"/>
      <c r="R300" s="488"/>
    </row>
    <row r="301" spans="1:18" s="44" customFormat="1" ht="14.25" customHeight="1">
      <c r="A301" s="87"/>
      <c r="B301" s="35" t="s">
        <v>857</v>
      </c>
      <c r="C301" s="31" t="s">
        <v>858</v>
      </c>
      <c r="D301" s="76">
        <v>7577</v>
      </c>
      <c r="E301" s="237">
        <v>7576.89</v>
      </c>
      <c r="F301" s="322">
        <f t="shared" si="74"/>
        <v>0.9999854823808896</v>
      </c>
      <c r="G301" s="332">
        <f t="shared" si="72"/>
        <v>0.0001293323380025635</v>
      </c>
      <c r="H301" s="243">
        <f t="shared" si="66"/>
        <v>7576.89</v>
      </c>
      <c r="I301" s="237"/>
      <c r="J301" s="240">
        <f t="shared" si="75"/>
        <v>7576.89</v>
      </c>
      <c r="K301" s="241"/>
      <c r="L301" s="241"/>
      <c r="M301" s="241"/>
      <c r="N301" s="243"/>
      <c r="O301" s="485"/>
      <c r="P301" s="481"/>
      <c r="Q301" s="481"/>
      <c r="R301" s="488"/>
    </row>
    <row r="302" spans="1:18" s="44" customFormat="1" ht="21" customHeight="1">
      <c r="A302" s="87"/>
      <c r="B302" s="35" t="s">
        <v>451</v>
      </c>
      <c r="C302" s="30" t="s">
        <v>453</v>
      </c>
      <c r="D302" s="76">
        <v>3000</v>
      </c>
      <c r="E302" s="237">
        <v>3000</v>
      </c>
      <c r="F302" s="322">
        <f t="shared" si="74"/>
        <v>1</v>
      </c>
      <c r="G302" s="332">
        <f t="shared" si="72"/>
        <v>5.120795128445714E-05</v>
      </c>
      <c r="H302" s="243">
        <f t="shared" si="66"/>
        <v>3000</v>
      </c>
      <c r="I302" s="237"/>
      <c r="J302" s="240">
        <f t="shared" si="75"/>
        <v>3000</v>
      </c>
      <c r="K302" s="241"/>
      <c r="L302" s="241"/>
      <c r="M302" s="241"/>
      <c r="N302" s="243"/>
      <c r="O302" s="485"/>
      <c r="P302" s="481"/>
      <c r="Q302" s="481"/>
      <c r="R302" s="488"/>
    </row>
    <row r="303" spans="1:18" s="44" customFormat="1" ht="21.75" customHeight="1">
      <c r="A303" s="87"/>
      <c r="B303" s="35" t="s">
        <v>444</v>
      </c>
      <c r="C303" s="30" t="s">
        <v>448</v>
      </c>
      <c r="D303" s="76">
        <v>11279</v>
      </c>
      <c r="E303" s="237">
        <v>11275.51</v>
      </c>
      <c r="F303" s="322">
        <f t="shared" si="74"/>
        <v>0.9996905754056211</v>
      </c>
      <c r="G303" s="332">
        <f t="shared" si="72"/>
        <v>0.0001924652555958031</v>
      </c>
      <c r="H303" s="243">
        <f t="shared" si="66"/>
        <v>11275.51</v>
      </c>
      <c r="I303" s="237"/>
      <c r="J303" s="240">
        <f t="shared" si="75"/>
        <v>11275.51</v>
      </c>
      <c r="K303" s="241"/>
      <c r="L303" s="241"/>
      <c r="M303" s="241"/>
      <c r="N303" s="243"/>
      <c r="O303" s="485"/>
      <c r="P303" s="481"/>
      <c r="Q303" s="481"/>
      <c r="R303" s="488"/>
    </row>
    <row r="304" spans="1:18" s="44" customFormat="1" ht="15" customHeight="1">
      <c r="A304" s="87"/>
      <c r="B304" s="35" t="s">
        <v>133</v>
      </c>
      <c r="C304" s="31" t="s">
        <v>134</v>
      </c>
      <c r="D304" s="76">
        <v>5765</v>
      </c>
      <c r="E304" s="237">
        <v>5763.88</v>
      </c>
      <c r="F304" s="322">
        <f t="shared" si="74"/>
        <v>0.999805724197745</v>
      </c>
      <c r="G304" s="332">
        <f t="shared" si="72"/>
        <v>9.838549541648561E-05</v>
      </c>
      <c r="H304" s="243">
        <f aca="true" t="shared" si="76" ref="H304:H327">E304</f>
        <v>5763.88</v>
      </c>
      <c r="I304" s="237"/>
      <c r="J304" s="240">
        <f t="shared" si="75"/>
        <v>5763.88</v>
      </c>
      <c r="K304" s="241"/>
      <c r="L304" s="241"/>
      <c r="M304" s="241"/>
      <c r="N304" s="243"/>
      <c r="O304" s="485"/>
      <c r="P304" s="481"/>
      <c r="Q304" s="481"/>
      <c r="R304" s="488"/>
    </row>
    <row r="305" spans="1:18" s="44" customFormat="1" ht="16.5" customHeight="1">
      <c r="A305" s="87"/>
      <c r="B305" s="35" t="s">
        <v>906</v>
      </c>
      <c r="C305" s="31" t="s">
        <v>907</v>
      </c>
      <c r="D305" s="76">
        <v>2181</v>
      </c>
      <c r="E305" s="237">
        <v>2181.3</v>
      </c>
      <c r="F305" s="322">
        <f t="shared" si="74"/>
        <v>1.0001375515818434</v>
      </c>
      <c r="G305" s="332">
        <f t="shared" si="72"/>
        <v>3.723330137892879E-05</v>
      </c>
      <c r="H305" s="243">
        <f t="shared" si="76"/>
        <v>2181.3</v>
      </c>
      <c r="I305" s="237"/>
      <c r="J305" s="240">
        <f t="shared" si="75"/>
        <v>2181.3</v>
      </c>
      <c r="K305" s="241"/>
      <c r="L305" s="241"/>
      <c r="M305" s="241"/>
      <c r="N305" s="243"/>
      <c r="O305" s="485"/>
      <c r="P305" s="481"/>
      <c r="Q305" s="481"/>
      <c r="R305" s="488"/>
    </row>
    <row r="306" spans="1:18" s="44" customFormat="1" ht="16.5" customHeight="1">
      <c r="A306" s="87"/>
      <c r="B306" s="35" t="s">
        <v>137</v>
      </c>
      <c r="C306" s="31" t="s">
        <v>138</v>
      </c>
      <c r="D306" s="76">
        <v>219830</v>
      </c>
      <c r="E306" s="237">
        <v>219830</v>
      </c>
      <c r="F306" s="322">
        <f t="shared" si="74"/>
        <v>1</v>
      </c>
      <c r="G306" s="332">
        <f t="shared" si="72"/>
        <v>0.003752347976954071</v>
      </c>
      <c r="H306" s="243">
        <f t="shared" si="76"/>
        <v>219830</v>
      </c>
      <c r="I306" s="237"/>
      <c r="J306" s="240">
        <f t="shared" si="75"/>
        <v>219830</v>
      </c>
      <c r="K306" s="241"/>
      <c r="L306" s="241"/>
      <c r="M306" s="241"/>
      <c r="N306" s="243"/>
      <c r="O306" s="485"/>
      <c r="P306" s="481"/>
      <c r="Q306" s="481"/>
      <c r="R306" s="488"/>
    </row>
    <row r="307" spans="1:18" s="44" customFormat="1" ht="13.5" customHeight="1">
      <c r="A307" s="87"/>
      <c r="B307" s="35" t="s">
        <v>323</v>
      </c>
      <c r="C307" s="30" t="s">
        <v>464</v>
      </c>
      <c r="D307" s="76">
        <v>1230</v>
      </c>
      <c r="E307" s="237">
        <v>1230</v>
      </c>
      <c r="F307" s="322">
        <f t="shared" si="74"/>
        <v>1</v>
      </c>
      <c r="G307" s="332">
        <f t="shared" si="72"/>
        <v>2.099526002662743E-05</v>
      </c>
      <c r="H307" s="243">
        <f t="shared" si="76"/>
        <v>1230</v>
      </c>
      <c r="I307" s="237"/>
      <c r="J307" s="240">
        <f t="shared" si="75"/>
        <v>1230</v>
      </c>
      <c r="K307" s="241"/>
      <c r="L307" s="241"/>
      <c r="M307" s="241"/>
      <c r="N307" s="243"/>
      <c r="O307" s="485"/>
      <c r="P307" s="481"/>
      <c r="Q307" s="481"/>
      <c r="R307" s="488"/>
    </row>
    <row r="308" spans="1:18" s="44" customFormat="1" ht="22.5" customHeight="1">
      <c r="A308" s="87"/>
      <c r="B308" s="35" t="s">
        <v>445</v>
      </c>
      <c r="C308" s="30" t="s">
        <v>1014</v>
      </c>
      <c r="D308" s="76">
        <v>2240</v>
      </c>
      <c r="E308" s="237">
        <v>2237.25</v>
      </c>
      <c r="F308" s="322">
        <f t="shared" si="74"/>
        <v>0.9987723214285714</v>
      </c>
      <c r="G308" s="332">
        <f t="shared" si="72"/>
        <v>3.8188329670383915E-05</v>
      </c>
      <c r="H308" s="243">
        <f t="shared" si="76"/>
        <v>2237.25</v>
      </c>
      <c r="I308" s="237"/>
      <c r="J308" s="240">
        <f t="shared" si="75"/>
        <v>2237.25</v>
      </c>
      <c r="K308" s="241"/>
      <c r="L308" s="241"/>
      <c r="M308" s="241"/>
      <c r="N308" s="243"/>
      <c r="O308" s="485"/>
      <c r="P308" s="481"/>
      <c r="Q308" s="481"/>
      <c r="R308" s="488"/>
    </row>
    <row r="309" spans="1:18" s="44" customFormat="1" ht="15.75" customHeight="1">
      <c r="A309" s="87"/>
      <c r="B309" s="35" t="s">
        <v>446</v>
      </c>
      <c r="C309" s="30" t="s">
        <v>449</v>
      </c>
      <c r="D309" s="76">
        <v>3824</v>
      </c>
      <c r="E309" s="237">
        <v>3824</v>
      </c>
      <c r="F309" s="322">
        <f t="shared" si="74"/>
        <v>1</v>
      </c>
      <c r="G309" s="332">
        <f t="shared" si="72"/>
        <v>6.527306857058803E-05</v>
      </c>
      <c r="H309" s="243">
        <f t="shared" si="76"/>
        <v>3824</v>
      </c>
      <c r="I309" s="237"/>
      <c r="J309" s="240">
        <f t="shared" si="75"/>
        <v>3824</v>
      </c>
      <c r="K309" s="241"/>
      <c r="L309" s="241"/>
      <c r="M309" s="241"/>
      <c r="N309" s="243"/>
      <c r="O309" s="485"/>
      <c r="P309" s="481"/>
      <c r="Q309" s="481"/>
      <c r="R309" s="488"/>
    </row>
    <row r="310" spans="1:18" s="44" customFormat="1" ht="18.75" customHeight="1">
      <c r="A310" s="87"/>
      <c r="B310" s="35" t="s">
        <v>447</v>
      </c>
      <c r="C310" s="30" t="s">
        <v>1025</v>
      </c>
      <c r="D310" s="76">
        <v>9678</v>
      </c>
      <c r="E310" s="237">
        <v>9678.24</v>
      </c>
      <c r="F310" s="322">
        <f t="shared" si="74"/>
        <v>1.0000247985120891</v>
      </c>
      <c r="G310" s="332">
        <f t="shared" si="72"/>
        <v>0.00016520094747976148</v>
      </c>
      <c r="H310" s="243">
        <f t="shared" si="76"/>
        <v>9678.24</v>
      </c>
      <c r="I310" s="237"/>
      <c r="J310" s="240">
        <f t="shared" si="75"/>
        <v>9678.24</v>
      </c>
      <c r="K310" s="241"/>
      <c r="L310" s="241"/>
      <c r="M310" s="241"/>
      <c r="N310" s="243"/>
      <c r="O310" s="485"/>
      <c r="P310" s="481"/>
      <c r="Q310" s="481"/>
      <c r="R310" s="488"/>
    </row>
    <row r="311" spans="1:18" s="44" customFormat="1" ht="23.25" customHeight="1">
      <c r="A311" s="87"/>
      <c r="B311" s="35" t="s">
        <v>189</v>
      </c>
      <c r="C311" s="493" t="s">
        <v>495</v>
      </c>
      <c r="D311" s="194">
        <v>196190</v>
      </c>
      <c r="E311" s="494">
        <v>196189.87</v>
      </c>
      <c r="F311" s="322">
        <f t="shared" si="74"/>
        <v>0.9999993373770324</v>
      </c>
      <c r="G311" s="332">
        <f t="shared" si="72"/>
        <v>0.0033488271018213265</v>
      </c>
      <c r="H311" s="243"/>
      <c r="I311" s="237"/>
      <c r="J311" s="240">
        <f t="shared" si="75"/>
        <v>0</v>
      </c>
      <c r="K311" s="240"/>
      <c r="L311" s="240"/>
      <c r="M311" s="240"/>
      <c r="N311" s="243"/>
      <c r="O311" s="241">
        <f>E311</f>
        <v>196189.87</v>
      </c>
      <c r="P311" s="481"/>
      <c r="Q311" s="247">
        <f>O311</f>
        <v>196189.87</v>
      </c>
      <c r="R311" s="495"/>
    </row>
    <row r="312" spans="1:18" s="44" customFormat="1" ht="24" customHeight="1">
      <c r="A312" s="87"/>
      <c r="B312" s="35" t="s">
        <v>539</v>
      </c>
      <c r="C312" s="493" t="s">
        <v>495</v>
      </c>
      <c r="D312" s="76">
        <v>371643</v>
      </c>
      <c r="E312" s="237">
        <v>25567.99</v>
      </c>
      <c r="F312" s="322">
        <f t="shared" si="74"/>
        <v>0.06879717901319277</v>
      </c>
      <c r="G312" s="332">
        <f t="shared" si="72"/>
        <v>0.00043642812878716246</v>
      </c>
      <c r="H312" s="243"/>
      <c r="I312" s="237"/>
      <c r="J312" s="240">
        <f t="shared" si="75"/>
        <v>0</v>
      </c>
      <c r="K312" s="240"/>
      <c r="L312" s="240"/>
      <c r="M312" s="240"/>
      <c r="N312" s="243"/>
      <c r="O312" s="241">
        <f>E312</f>
        <v>25567.99</v>
      </c>
      <c r="P312" s="481"/>
      <c r="Q312" s="355"/>
      <c r="R312" s="496">
        <f>O312</f>
        <v>25567.99</v>
      </c>
    </row>
    <row r="313" spans="1:18" s="44" customFormat="1" ht="24.75" customHeight="1">
      <c r="A313" s="87"/>
      <c r="B313" s="35" t="s">
        <v>612</v>
      </c>
      <c r="C313" s="493" t="s">
        <v>495</v>
      </c>
      <c r="D313" s="76">
        <v>96484</v>
      </c>
      <c r="E313" s="237">
        <v>4512</v>
      </c>
      <c r="F313" s="322">
        <f t="shared" si="74"/>
        <v>0.04676423033870901</v>
      </c>
      <c r="G313" s="332">
        <f t="shared" si="72"/>
        <v>7.701675873182354E-05</v>
      </c>
      <c r="H313" s="243"/>
      <c r="I313" s="237"/>
      <c r="J313" s="240">
        <f t="shared" si="75"/>
        <v>0</v>
      </c>
      <c r="K313" s="240"/>
      <c r="L313" s="240"/>
      <c r="M313" s="240"/>
      <c r="N313" s="243"/>
      <c r="O313" s="241">
        <f>E313</f>
        <v>4512</v>
      </c>
      <c r="P313" s="481"/>
      <c r="Q313" s="355"/>
      <c r="R313" s="496">
        <f>O313</f>
        <v>4512</v>
      </c>
    </row>
    <row r="314" spans="1:18" s="44" customFormat="1" ht="16.5" customHeight="1">
      <c r="A314" s="147" t="s">
        <v>384</v>
      </c>
      <c r="B314" s="91"/>
      <c r="C314" s="70" t="s">
        <v>385</v>
      </c>
      <c r="D314" s="173">
        <f>SUM(D315:D327)</f>
        <v>1489155</v>
      </c>
      <c r="E314" s="235">
        <f aca="true" t="shared" si="77" ref="E314:R314">SUM(E315:E327)</f>
        <v>1489155</v>
      </c>
      <c r="F314" s="346">
        <f t="shared" si="74"/>
        <v>1</v>
      </c>
      <c r="G314" s="346">
        <f t="shared" si="72"/>
        <v>0.02541885889833526</v>
      </c>
      <c r="H314" s="235">
        <f t="shared" si="77"/>
        <v>1489155</v>
      </c>
      <c r="I314" s="235">
        <f t="shared" si="77"/>
        <v>892737.3</v>
      </c>
      <c r="J314" s="235">
        <f t="shared" si="77"/>
        <v>85177.7</v>
      </c>
      <c r="K314" s="235">
        <f t="shared" si="77"/>
        <v>511240</v>
      </c>
      <c r="L314" s="235">
        <f t="shared" si="77"/>
        <v>0</v>
      </c>
      <c r="M314" s="235">
        <f t="shared" si="77"/>
        <v>0</v>
      </c>
      <c r="N314" s="235">
        <f t="shared" si="77"/>
        <v>0</v>
      </c>
      <c r="O314" s="235">
        <f t="shared" si="77"/>
        <v>0</v>
      </c>
      <c r="P314" s="235">
        <f t="shared" si="77"/>
        <v>0</v>
      </c>
      <c r="Q314" s="235">
        <f t="shared" si="77"/>
        <v>0</v>
      </c>
      <c r="R314" s="239">
        <f t="shared" si="77"/>
        <v>0</v>
      </c>
    </row>
    <row r="315" spans="1:18" s="44" customFormat="1" ht="24" customHeight="1">
      <c r="A315" s="98"/>
      <c r="B315" s="35" t="s">
        <v>343</v>
      </c>
      <c r="C315" s="30" t="s">
        <v>408</v>
      </c>
      <c r="D315" s="382">
        <v>511240</v>
      </c>
      <c r="E315" s="387">
        <v>511240</v>
      </c>
      <c r="F315" s="322">
        <f t="shared" si="74"/>
        <v>1</v>
      </c>
      <c r="G315" s="332">
        <f t="shared" si="72"/>
        <v>0.00872651767155529</v>
      </c>
      <c r="H315" s="243">
        <f t="shared" si="76"/>
        <v>511240</v>
      </c>
      <c r="I315" s="256"/>
      <c r="J315" s="256"/>
      <c r="K315" s="383">
        <f>H315</f>
        <v>511240</v>
      </c>
      <c r="L315" s="383"/>
      <c r="M315" s="383"/>
      <c r="N315" s="256"/>
      <c r="O315" s="243"/>
      <c r="P315" s="481"/>
      <c r="Q315" s="481"/>
      <c r="R315" s="488"/>
    </row>
    <row r="316" spans="1:18" s="44" customFormat="1" ht="18" customHeight="1">
      <c r="A316" s="98"/>
      <c r="B316" s="35" t="s">
        <v>119</v>
      </c>
      <c r="C316" s="30" t="s">
        <v>83</v>
      </c>
      <c r="D316" s="76">
        <v>706477</v>
      </c>
      <c r="E316" s="237">
        <v>706477</v>
      </c>
      <c r="F316" s="322">
        <f t="shared" si="74"/>
        <v>1</v>
      </c>
      <c r="G316" s="332">
        <f aca="true" t="shared" si="78" ref="G316:G335">E316/$E$701</f>
        <v>0.012059079933196475</v>
      </c>
      <c r="H316" s="243">
        <f t="shared" si="76"/>
        <v>706477</v>
      </c>
      <c r="I316" s="237">
        <f>H316</f>
        <v>706477</v>
      </c>
      <c r="J316" s="240"/>
      <c r="K316" s="241"/>
      <c r="L316" s="241"/>
      <c r="M316" s="241"/>
      <c r="N316" s="243"/>
      <c r="O316" s="485"/>
      <c r="P316" s="481"/>
      <c r="Q316" s="481"/>
      <c r="R316" s="488"/>
    </row>
    <row r="317" spans="1:18" s="44" customFormat="1" ht="16.5" customHeight="1">
      <c r="A317" s="98"/>
      <c r="B317" s="35" t="s">
        <v>122</v>
      </c>
      <c r="C317" s="30" t="s">
        <v>123</v>
      </c>
      <c r="D317" s="76">
        <v>51340</v>
      </c>
      <c r="E317" s="237">
        <v>51340.28</v>
      </c>
      <c r="F317" s="322">
        <f t="shared" si="74"/>
        <v>1.0000054538371639</v>
      </c>
      <c r="G317" s="332">
        <f t="shared" si="78"/>
        <v>0.0008763435190567964</v>
      </c>
      <c r="H317" s="243">
        <f t="shared" si="76"/>
        <v>51340.28</v>
      </c>
      <c r="I317" s="237">
        <f>H317</f>
        <v>51340.28</v>
      </c>
      <c r="J317" s="240"/>
      <c r="K317" s="241"/>
      <c r="L317" s="241"/>
      <c r="M317" s="241"/>
      <c r="N317" s="243"/>
      <c r="O317" s="485"/>
      <c r="P317" s="481"/>
      <c r="Q317" s="481"/>
      <c r="R317" s="488"/>
    </row>
    <row r="318" spans="1:18" s="44" customFormat="1" ht="16.5" customHeight="1">
      <c r="A318" s="98"/>
      <c r="B318" s="95" t="s">
        <v>201</v>
      </c>
      <c r="C318" s="30" t="s">
        <v>298</v>
      </c>
      <c r="D318" s="76">
        <v>116482</v>
      </c>
      <c r="E318" s="237">
        <v>116481.82</v>
      </c>
      <c r="F318" s="322">
        <f t="shared" si="74"/>
        <v>0.9999984546968631</v>
      </c>
      <c r="G318" s="332">
        <f t="shared" si="78"/>
        <v>0.0019882651213616355</v>
      </c>
      <c r="H318" s="243">
        <f t="shared" si="76"/>
        <v>116481.82</v>
      </c>
      <c r="I318" s="237">
        <f>H318</f>
        <v>116481.82</v>
      </c>
      <c r="J318" s="240"/>
      <c r="K318" s="241"/>
      <c r="L318" s="241"/>
      <c r="M318" s="241"/>
      <c r="N318" s="243"/>
      <c r="O318" s="485"/>
      <c r="P318" s="481"/>
      <c r="Q318" s="481"/>
      <c r="R318" s="488"/>
    </row>
    <row r="319" spans="1:18" s="44" customFormat="1" ht="16.5" customHeight="1">
      <c r="A319" s="98"/>
      <c r="B319" s="95" t="s">
        <v>124</v>
      </c>
      <c r="C319" s="30" t="s">
        <v>125</v>
      </c>
      <c r="D319" s="76">
        <v>18438</v>
      </c>
      <c r="E319" s="237">
        <v>18438.2</v>
      </c>
      <c r="F319" s="322">
        <f t="shared" si="74"/>
        <v>1.0000108471634668</v>
      </c>
      <c r="G319" s="332">
        <f t="shared" si="78"/>
        <v>0.00031472748245769255</v>
      </c>
      <c r="H319" s="243">
        <f t="shared" si="76"/>
        <v>18438.2</v>
      </c>
      <c r="I319" s="237">
        <f>H319</f>
        <v>18438.2</v>
      </c>
      <c r="J319" s="240"/>
      <c r="K319" s="241"/>
      <c r="L319" s="241"/>
      <c r="M319" s="241"/>
      <c r="N319" s="243"/>
      <c r="O319" s="485"/>
      <c r="P319" s="481"/>
      <c r="Q319" s="481"/>
      <c r="R319" s="488"/>
    </row>
    <row r="320" spans="1:18" s="44" customFormat="1" ht="14.25" customHeight="1">
      <c r="A320" s="98"/>
      <c r="B320" s="35" t="s">
        <v>126</v>
      </c>
      <c r="C320" s="31" t="s">
        <v>127</v>
      </c>
      <c r="D320" s="76">
        <v>27073</v>
      </c>
      <c r="E320" s="237">
        <v>27072.7</v>
      </c>
      <c r="F320" s="322">
        <f t="shared" si="74"/>
        <v>0.9999889188490378</v>
      </c>
      <c r="G320" s="332">
        <f t="shared" si="78"/>
        <v>0.00046211250091290765</v>
      </c>
      <c r="H320" s="243">
        <f t="shared" si="76"/>
        <v>27072.7</v>
      </c>
      <c r="I320" s="237"/>
      <c r="J320" s="240">
        <f>H320</f>
        <v>27072.7</v>
      </c>
      <c r="K320" s="241"/>
      <c r="L320" s="241"/>
      <c r="M320" s="241"/>
      <c r="N320" s="243"/>
      <c r="O320" s="485"/>
      <c r="P320" s="481"/>
      <c r="Q320" s="481"/>
      <c r="R320" s="488"/>
    </row>
    <row r="321" spans="1:18" s="44" customFormat="1" ht="18" customHeight="1">
      <c r="A321" s="98"/>
      <c r="B321" s="35" t="s">
        <v>128</v>
      </c>
      <c r="C321" s="31" t="s">
        <v>318</v>
      </c>
      <c r="D321" s="76">
        <v>6848</v>
      </c>
      <c r="E321" s="237">
        <v>6848</v>
      </c>
      <c r="F321" s="322">
        <f t="shared" si="74"/>
        <v>1</v>
      </c>
      <c r="G321" s="332">
        <f t="shared" si="78"/>
        <v>0.00011689068346532084</v>
      </c>
      <c r="H321" s="243">
        <f t="shared" si="76"/>
        <v>6848</v>
      </c>
      <c r="I321" s="237"/>
      <c r="J321" s="240">
        <f aca="true" t="shared" si="79" ref="J321:J327">H321</f>
        <v>6848</v>
      </c>
      <c r="K321" s="241"/>
      <c r="L321" s="241"/>
      <c r="M321" s="241"/>
      <c r="N321" s="243"/>
      <c r="O321" s="485"/>
      <c r="P321" s="481"/>
      <c r="Q321" s="481"/>
      <c r="R321" s="488"/>
    </row>
    <row r="322" spans="1:18" s="44" customFormat="1" ht="16.5" customHeight="1">
      <c r="A322" s="98"/>
      <c r="B322" s="35" t="s">
        <v>306</v>
      </c>
      <c r="C322" s="31" t="s">
        <v>307</v>
      </c>
      <c r="D322" s="76">
        <v>1300</v>
      </c>
      <c r="E322" s="237">
        <v>1300</v>
      </c>
      <c r="F322" s="322">
        <f aca="true" t="shared" si="80" ref="F322:F418">E322/D322</f>
        <v>1</v>
      </c>
      <c r="G322" s="332">
        <f t="shared" si="78"/>
        <v>2.219011222326476E-05</v>
      </c>
      <c r="H322" s="243">
        <f t="shared" si="76"/>
        <v>1300</v>
      </c>
      <c r="I322" s="237"/>
      <c r="J322" s="240">
        <f t="shared" si="79"/>
        <v>1300</v>
      </c>
      <c r="K322" s="241"/>
      <c r="L322" s="241"/>
      <c r="M322" s="241"/>
      <c r="N322" s="243"/>
      <c r="O322" s="485"/>
      <c r="P322" s="481"/>
      <c r="Q322" s="481"/>
      <c r="R322" s="488"/>
    </row>
    <row r="323" spans="1:18" s="44" customFormat="1" ht="16.5" customHeight="1">
      <c r="A323" s="98"/>
      <c r="B323" s="35" t="s">
        <v>131</v>
      </c>
      <c r="C323" s="31" t="s">
        <v>132</v>
      </c>
      <c r="D323" s="76">
        <v>7488</v>
      </c>
      <c r="E323" s="237">
        <v>7488</v>
      </c>
      <c r="F323" s="322">
        <f t="shared" si="80"/>
        <v>1</v>
      </c>
      <c r="G323" s="332">
        <f t="shared" si="78"/>
        <v>0.00012781504640600502</v>
      </c>
      <c r="H323" s="243">
        <f t="shared" si="76"/>
        <v>7488</v>
      </c>
      <c r="I323" s="237"/>
      <c r="J323" s="240">
        <f t="shared" si="79"/>
        <v>7488</v>
      </c>
      <c r="K323" s="241"/>
      <c r="L323" s="241"/>
      <c r="M323" s="241"/>
      <c r="N323" s="243"/>
      <c r="O323" s="485"/>
      <c r="P323" s="481"/>
      <c r="Q323" s="481"/>
      <c r="R323" s="488"/>
    </row>
    <row r="324" spans="1:18" s="44" customFormat="1" ht="16.5" customHeight="1">
      <c r="A324" s="98"/>
      <c r="B324" s="35" t="s">
        <v>857</v>
      </c>
      <c r="C324" s="31" t="s">
        <v>858</v>
      </c>
      <c r="D324" s="76">
        <v>800</v>
      </c>
      <c r="E324" s="237">
        <v>800</v>
      </c>
      <c r="F324" s="322">
        <f t="shared" si="80"/>
        <v>1</v>
      </c>
      <c r="G324" s="332">
        <f t="shared" si="78"/>
        <v>1.3655453675855237E-05</v>
      </c>
      <c r="H324" s="243">
        <f t="shared" si="76"/>
        <v>800</v>
      </c>
      <c r="I324" s="237"/>
      <c r="J324" s="240">
        <f t="shared" si="79"/>
        <v>800</v>
      </c>
      <c r="K324" s="241"/>
      <c r="L324" s="241"/>
      <c r="M324" s="241"/>
      <c r="N324" s="243"/>
      <c r="O324" s="485"/>
      <c r="P324" s="481"/>
      <c r="Q324" s="481"/>
      <c r="R324" s="488"/>
    </row>
    <row r="325" spans="1:18" s="44" customFormat="1" ht="21" customHeight="1">
      <c r="A325" s="98"/>
      <c r="B325" s="35" t="s">
        <v>444</v>
      </c>
      <c r="C325" s="30" t="s">
        <v>448</v>
      </c>
      <c r="D325" s="76">
        <v>1000</v>
      </c>
      <c r="E325" s="237">
        <v>1000</v>
      </c>
      <c r="F325" s="322">
        <f t="shared" si="80"/>
        <v>1</v>
      </c>
      <c r="G325" s="332">
        <f t="shared" si="78"/>
        <v>1.7069317094819046E-05</v>
      </c>
      <c r="H325" s="243">
        <f t="shared" si="76"/>
        <v>1000</v>
      </c>
      <c r="I325" s="237"/>
      <c r="J325" s="240">
        <f t="shared" si="79"/>
        <v>1000</v>
      </c>
      <c r="K325" s="241"/>
      <c r="L325" s="241"/>
      <c r="M325" s="241"/>
      <c r="N325" s="243"/>
      <c r="O325" s="485"/>
      <c r="P325" s="481"/>
      <c r="Q325" s="481"/>
      <c r="R325" s="488"/>
    </row>
    <row r="326" spans="1:18" s="44" customFormat="1" ht="15.75" customHeight="1">
      <c r="A326" s="98"/>
      <c r="B326" s="35" t="s">
        <v>137</v>
      </c>
      <c r="C326" s="31" t="s">
        <v>138</v>
      </c>
      <c r="D326" s="76">
        <v>38969</v>
      </c>
      <c r="E326" s="237">
        <v>38969</v>
      </c>
      <c r="F326" s="322">
        <f t="shared" si="80"/>
        <v>1</v>
      </c>
      <c r="G326" s="332">
        <f t="shared" si="78"/>
        <v>0.0006651742178680034</v>
      </c>
      <c r="H326" s="243">
        <f t="shared" si="76"/>
        <v>38969</v>
      </c>
      <c r="I326" s="237"/>
      <c r="J326" s="240">
        <f t="shared" si="79"/>
        <v>38969</v>
      </c>
      <c r="K326" s="241"/>
      <c r="L326" s="241"/>
      <c r="M326" s="241"/>
      <c r="N326" s="243"/>
      <c r="O326" s="485"/>
      <c r="P326" s="481"/>
      <c r="Q326" s="481"/>
      <c r="R326" s="488"/>
    </row>
    <row r="327" spans="1:18" s="44" customFormat="1" ht="21.75" customHeight="1">
      <c r="A327" s="98"/>
      <c r="B327" s="35" t="s">
        <v>446</v>
      </c>
      <c r="C327" s="30" t="s">
        <v>449</v>
      </c>
      <c r="D327" s="76">
        <v>1700</v>
      </c>
      <c r="E327" s="237">
        <v>1700</v>
      </c>
      <c r="F327" s="322">
        <f t="shared" si="80"/>
        <v>1</v>
      </c>
      <c r="G327" s="332">
        <f t="shared" si="78"/>
        <v>2.901783906119238E-05</v>
      </c>
      <c r="H327" s="243">
        <f t="shared" si="76"/>
        <v>1700</v>
      </c>
      <c r="I327" s="237"/>
      <c r="J327" s="240">
        <f t="shared" si="79"/>
        <v>1700</v>
      </c>
      <c r="K327" s="241"/>
      <c r="L327" s="241"/>
      <c r="M327" s="241"/>
      <c r="N327" s="243"/>
      <c r="O327" s="485"/>
      <c r="P327" s="481"/>
      <c r="Q327" s="481"/>
      <c r="R327" s="488"/>
    </row>
    <row r="328" spans="1:18" s="44" customFormat="1" ht="23.25" customHeight="1">
      <c r="A328" s="147" t="s">
        <v>390</v>
      </c>
      <c r="B328" s="86"/>
      <c r="C328" s="67" t="s">
        <v>391</v>
      </c>
      <c r="D328" s="173">
        <f>SUM(D329:D339)</f>
        <v>81127</v>
      </c>
      <c r="E328" s="235">
        <f aca="true" t="shared" si="81" ref="E328:R328">SUM(E329:E339)</f>
        <v>81125.55000000002</v>
      </c>
      <c r="F328" s="346">
        <f t="shared" si="80"/>
        <v>0.9999821267888621</v>
      </c>
      <c r="G328" s="346">
        <f t="shared" si="78"/>
        <v>0.0013847577374415977</v>
      </c>
      <c r="H328" s="235">
        <f t="shared" si="81"/>
        <v>81125.55000000002</v>
      </c>
      <c r="I328" s="235">
        <f t="shared" si="81"/>
        <v>28038.48</v>
      </c>
      <c r="J328" s="235">
        <f t="shared" si="81"/>
        <v>28587.07</v>
      </c>
      <c r="K328" s="235">
        <f t="shared" si="81"/>
        <v>12000</v>
      </c>
      <c r="L328" s="235">
        <f t="shared" si="81"/>
        <v>12500</v>
      </c>
      <c r="M328" s="235">
        <f t="shared" si="81"/>
        <v>0</v>
      </c>
      <c r="N328" s="235">
        <f t="shared" si="81"/>
        <v>0</v>
      </c>
      <c r="O328" s="235">
        <f t="shared" si="81"/>
        <v>0</v>
      </c>
      <c r="P328" s="235">
        <f t="shared" si="81"/>
        <v>0</v>
      </c>
      <c r="Q328" s="235">
        <f t="shared" si="81"/>
        <v>0</v>
      </c>
      <c r="R328" s="239">
        <f t="shared" si="81"/>
        <v>0</v>
      </c>
    </row>
    <row r="329" spans="1:18" s="44" customFormat="1" ht="21.75" customHeight="1">
      <c r="A329" s="98"/>
      <c r="B329" s="35" t="s">
        <v>386</v>
      </c>
      <c r="C329" s="30" t="s">
        <v>409</v>
      </c>
      <c r="D329" s="76">
        <v>12000</v>
      </c>
      <c r="E329" s="237">
        <v>12000</v>
      </c>
      <c r="F329" s="322">
        <f t="shared" si="80"/>
        <v>1</v>
      </c>
      <c r="G329" s="332">
        <f t="shared" si="78"/>
        <v>0.00020483180513782855</v>
      </c>
      <c r="H329" s="243">
        <f aca="true" t="shared" si="82" ref="H329:H339">E329</f>
        <v>12000</v>
      </c>
      <c r="I329" s="237"/>
      <c r="J329" s="240"/>
      <c r="K329" s="241">
        <f>H329</f>
        <v>12000</v>
      </c>
      <c r="L329" s="241"/>
      <c r="M329" s="241"/>
      <c r="N329" s="243"/>
      <c r="O329" s="485"/>
      <c r="P329" s="481"/>
      <c r="Q329" s="481"/>
      <c r="R329" s="488"/>
    </row>
    <row r="330" spans="1:18" s="44" customFormat="1" ht="15" customHeight="1">
      <c r="A330" s="98"/>
      <c r="B330" s="35" t="s">
        <v>869</v>
      </c>
      <c r="C330" s="30" t="s">
        <v>615</v>
      </c>
      <c r="D330" s="76">
        <v>12500</v>
      </c>
      <c r="E330" s="237">
        <v>12500</v>
      </c>
      <c r="F330" s="322">
        <f t="shared" si="80"/>
        <v>1</v>
      </c>
      <c r="G330" s="332">
        <f t="shared" si="78"/>
        <v>0.0002133664636852381</v>
      </c>
      <c r="H330" s="243">
        <f t="shared" si="82"/>
        <v>12500</v>
      </c>
      <c r="I330" s="237"/>
      <c r="J330" s="240"/>
      <c r="K330" s="241"/>
      <c r="L330" s="241">
        <f>H330</f>
        <v>12500</v>
      </c>
      <c r="M330" s="241"/>
      <c r="N330" s="243"/>
      <c r="O330" s="485"/>
      <c r="P330" s="481"/>
      <c r="Q330" s="481"/>
      <c r="R330" s="488"/>
    </row>
    <row r="331" spans="1:18" s="44" customFormat="1" ht="15.75" customHeight="1">
      <c r="A331" s="98"/>
      <c r="B331" s="35" t="s">
        <v>119</v>
      </c>
      <c r="C331" s="30" t="s">
        <v>83</v>
      </c>
      <c r="D331" s="76">
        <v>22120</v>
      </c>
      <c r="E331" s="237">
        <v>22120</v>
      </c>
      <c r="F331" s="322">
        <f t="shared" si="80"/>
        <v>1</v>
      </c>
      <c r="G331" s="332">
        <f t="shared" si="78"/>
        <v>0.0003775732941373973</v>
      </c>
      <c r="H331" s="243">
        <f t="shared" si="82"/>
        <v>22120</v>
      </c>
      <c r="I331" s="237">
        <f>H331</f>
        <v>22120</v>
      </c>
      <c r="J331" s="240"/>
      <c r="K331" s="241"/>
      <c r="L331" s="241"/>
      <c r="M331" s="241"/>
      <c r="N331" s="243"/>
      <c r="O331" s="485"/>
      <c r="P331" s="481"/>
      <c r="Q331" s="481"/>
      <c r="R331" s="488"/>
    </row>
    <row r="332" spans="1:18" s="44" customFormat="1" ht="15" customHeight="1">
      <c r="A332" s="98"/>
      <c r="B332" s="35" t="s">
        <v>148</v>
      </c>
      <c r="C332" s="30" t="s">
        <v>298</v>
      </c>
      <c r="D332" s="76">
        <v>3349</v>
      </c>
      <c r="E332" s="237">
        <v>3348.84</v>
      </c>
      <c r="F332" s="322">
        <f t="shared" si="80"/>
        <v>0.9999522245446403</v>
      </c>
      <c r="G332" s="332">
        <f t="shared" si="78"/>
        <v>5.716241185981382E-05</v>
      </c>
      <c r="H332" s="243">
        <f t="shared" si="82"/>
        <v>3348.84</v>
      </c>
      <c r="I332" s="237">
        <f>H332</f>
        <v>3348.84</v>
      </c>
      <c r="J332" s="240"/>
      <c r="K332" s="241"/>
      <c r="L332" s="241"/>
      <c r="M332" s="241"/>
      <c r="N332" s="243"/>
      <c r="O332" s="485"/>
      <c r="P332" s="481"/>
      <c r="Q332" s="481"/>
      <c r="R332" s="488"/>
    </row>
    <row r="333" spans="1:18" s="44" customFormat="1" ht="15.75" customHeight="1">
      <c r="A333" s="98"/>
      <c r="B333" s="35" t="s">
        <v>124</v>
      </c>
      <c r="C333" s="30" t="s">
        <v>125</v>
      </c>
      <c r="D333" s="76">
        <v>570</v>
      </c>
      <c r="E333" s="237">
        <v>569.64</v>
      </c>
      <c r="F333" s="322">
        <f t="shared" si="80"/>
        <v>0.9993684210526316</v>
      </c>
      <c r="G333" s="332">
        <f t="shared" si="78"/>
        <v>9.723365789892721E-06</v>
      </c>
      <c r="H333" s="243">
        <f t="shared" si="82"/>
        <v>569.64</v>
      </c>
      <c r="I333" s="237">
        <f>H333</f>
        <v>569.64</v>
      </c>
      <c r="J333" s="240"/>
      <c r="K333" s="241"/>
      <c r="L333" s="241"/>
      <c r="M333" s="241"/>
      <c r="N333" s="243"/>
      <c r="O333" s="485"/>
      <c r="P333" s="481"/>
      <c r="Q333" s="481"/>
      <c r="R333" s="488"/>
    </row>
    <row r="334" spans="1:18" s="44" customFormat="1" ht="15.75" customHeight="1">
      <c r="A334" s="98"/>
      <c r="B334" s="35" t="s">
        <v>855</v>
      </c>
      <c r="C334" s="30" t="s">
        <v>697</v>
      </c>
      <c r="D334" s="76">
        <v>2000</v>
      </c>
      <c r="E334" s="237">
        <v>2000</v>
      </c>
      <c r="F334" s="322">
        <f t="shared" si="80"/>
        <v>1</v>
      </c>
      <c r="G334" s="332">
        <f t="shared" si="78"/>
        <v>3.413863418963809E-05</v>
      </c>
      <c r="H334" s="243">
        <f t="shared" si="82"/>
        <v>2000</v>
      </c>
      <c r="I334" s="237">
        <f>H334</f>
        <v>2000</v>
      </c>
      <c r="J334" s="240"/>
      <c r="K334" s="241"/>
      <c r="L334" s="241"/>
      <c r="M334" s="241"/>
      <c r="N334" s="243"/>
      <c r="O334" s="485"/>
      <c r="P334" s="481"/>
      <c r="Q334" s="481"/>
      <c r="R334" s="488"/>
    </row>
    <row r="335" spans="1:18" s="44" customFormat="1" ht="15.75" customHeight="1">
      <c r="A335" s="98"/>
      <c r="B335" s="35" t="s">
        <v>126</v>
      </c>
      <c r="C335" s="31" t="s">
        <v>346</v>
      </c>
      <c r="D335" s="76">
        <v>1458</v>
      </c>
      <c r="E335" s="237">
        <v>1457.58</v>
      </c>
      <c r="F335" s="322">
        <f t="shared" si="80"/>
        <v>0.9997119341563786</v>
      </c>
      <c r="G335" s="332">
        <f t="shared" si="78"/>
        <v>2.4879895211066345E-05</v>
      </c>
      <c r="H335" s="243">
        <f t="shared" si="82"/>
        <v>1457.58</v>
      </c>
      <c r="I335" s="237"/>
      <c r="J335" s="240">
        <f>H335</f>
        <v>1457.58</v>
      </c>
      <c r="K335" s="241"/>
      <c r="L335" s="241"/>
      <c r="M335" s="241"/>
      <c r="N335" s="243"/>
      <c r="O335" s="485"/>
      <c r="P335" s="481"/>
      <c r="Q335" s="481"/>
      <c r="R335" s="488"/>
    </row>
    <row r="336" spans="1:18" s="44" customFormat="1" ht="15.75" customHeight="1">
      <c r="A336" s="98"/>
      <c r="B336" s="35" t="s">
        <v>131</v>
      </c>
      <c r="C336" s="31" t="s">
        <v>132</v>
      </c>
      <c r="D336" s="76">
        <v>4850</v>
      </c>
      <c r="E336" s="237">
        <v>4849.51</v>
      </c>
      <c r="F336" s="322">
        <f t="shared" si="80"/>
        <v>0.999898969072165</v>
      </c>
      <c r="G336" s="332">
        <f aca="true" t="shared" si="83" ref="G336:G375">E336/$E$701</f>
        <v>8.277782394449592E-05</v>
      </c>
      <c r="H336" s="243">
        <f t="shared" si="82"/>
        <v>4849.51</v>
      </c>
      <c r="I336" s="237"/>
      <c r="J336" s="240">
        <f>H336</f>
        <v>4849.51</v>
      </c>
      <c r="K336" s="241"/>
      <c r="L336" s="241"/>
      <c r="M336" s="241"/>
      <c r="N336" s="243"/>
      <c r="O336" s="485"/>
      <c r="P336" s="481"/>
      <c r="Q336" s="481"/>
      <c r="R336" s="488"/>
    </row>
    <row r="337" spans="1:18" s="44" customFormat="1" ht="23.25" customHeight="1">
      <c r="A337" s="98"/>
      <c r="B337" s="35" t="s">
        <v>445</v>
      </c>
      <c r="C337" s="30" t="s">
        <v>1014</v>
      </c>
      <c r="D337" s="76">
        <v>8450</v>
      </c>
      <c r="E337" s="237">
        <v>8450</v>
      </c>
      <c r="F337" s="322">
        <f t="shared" si="80"/>
        <v>1</v>
      </c>
      <c r="G337" s="332">
        <f t="shared" si="83"/>
        <v>0.00014423572945122093</v>
      </c>
      <c r="H337" s="243">
        <f t="shared" si="82"/>
        <v>8450</v>
      </c>
      <c r="I337" s="237"/>
      <c r="J337" s="240">
        <f>H337</f>
        <v>8450</v>
      </c>
      <c r="K337" s="241"/>
      <c r="L337" s="241"/>
      <c r="M337" s="241"/>
      <c r="N337" s="243"/>
      <c r="O337" s="485"/>
      <c r="P337" s="481"/>
      <c r="Q337" s="481"/>
      <c r="R337" s="488"/>
    </row>
    <row r="338" spans="1:18" s="44" customFormat="1" ht="22.5" customHeight="1">
      <c r="A338" s="98"/>
      <c r="B338" s="35" t="s">
        <v>446</v>
      </c>
      <c r="C338" s="30" t="s">
        <v>449</v>
      </c>
      <c r="D338" s="76">
        <v>1439</v>
      </c>
      <c r="E338" s="237">
        <v>1438.71</v>
      </c>
      <c r="F338" s="322">
        <f t="shared" si="80"/>
        <v>0.9997984711605282</v>
      </c>
      <c r="G338" s="332">
        <f t="shared" si="83"/>
        <v>2.4557797197487113E-05</v>
      </c>
      <c r="H338" s="243">
        <f t="shared" si="82"/>
        <v>1438.71</v>
      </c>
      <c r="I338" s="237"/>
      <c r="J338" s="240">
        <f>H338</f>
        <v>1438.71</v>
      </c>
      <c r="K338" s="241"/>
      <c r="L338" s="241"/>
      <c r="M338" s="241"/>
      <c r="N338" s="243"/>
      <c r="O338" s="485"/>
      <c r="P338" s="481"/>
      <c r="Q338" s="481"/>
      <c r="R338" s="488"/>
    </row>
    <row r="339" spans="1:18" s="44" customFormat="1" ht="15.75" customHeight="1">
      <c r="A339" s="98"/>
      <c r="B339" s="35" t="s">
        <v>447</v>
      </c>
      <c r="C339" s="30" t="s">
        <v>1025</v>
      </c>
      <c r="D339" s="76">
        <v>12391</v>
      </c>
      <c r="E339" s="237">
        <v>12391.27</v>
      </c>
      <c r="F339" s="322">
        <f t="shared" si="80"/>
        <v>1.0000217900088775</v>
      </c>
      <c r="G339" s="332">
        <f t="shared" si="83"/>
        <v>0.0002115105168375184</v>
      </c>
      <c r="H339" s="243">
        <f t="shared" si="82"/>
        <v>12391.27</v>
      </c>
      <c r="I339" s="237"/>
      <c r="J339" s="240">
        <f>H339</f>
        <v>12391.27</v>
      </c>
      <c r="K339" s="241"/>
      <c r="L339" s="241"/>
      <c r="M339" s="241"/>
      <c r="N339" s="243"/>
      <c r="O339" s="485"/>
      <c r="P339" s="481"/>
      <c r="Q339" s="481"/>
      <c r="R339" s="488"/>
    </row>
    <row r="340" spans="1:18" s="44" customFormat="1" ht="19.5" customHeight="1">
      <c r="A340" s="358" t="s">
        <v>375</v>
      </c>
      <c r="B340" s="361"/>
      <c r="C340" s="356" t="s">
        <v>376</v>
      </c>
      <c r="D340" s="357">
        <f>D341</f>
        <v>5000</v>
      </c>
      <c r="E340" s="238">
        <f>E341</f>
        <v>5000</v>
      </c>
      <c r="F340" s="346">
        <f t="shared" si="80"/>
        <v>1</v>
      </c>
      <c r="G340" s="346">
        <f t="shared" si="83"/>
        <v>8.534658547409524E-05</v>
      </c>
      <c r="H340" s="238">
        <f>H341</f>
        <v>5000</v>
      </c>
      <c r="I340" s="238">
        <f aca="true" t="shared" si="84" ref="I340:R340">I341</f>
        <v>0</v>
      </c>
      <c r="J340" s="238">
        <f t="shared" si="84"/>
        <v>0</v>
      </c>
      <c r="K340" s="238">
        <f t="shared" si="84"/>
        <v>5000</v>
      </c>
      <c r="L340" s="238">
        <f t="shared" si="84"/>
        <v>0</v>
      </c>
      <c r="M340" s="238">
        <f t="shared" si="84"/>
        <v>0</v>
      </c>
      <c r="N340" s="238">
        <f t="shared" si="84"/>
        <v>0</v>
      </c>
      <c r="O340" s="238">
        <f t="shared" si="84"/>
        <v>0</v>
      </c>
      <c r="P340" s="238">
        <f t="shared" si="84"/>
        <v>0</v>
      </c>
      <c r="Q340" s="238">
        <f t="shared" si="84"/>
        <v>0</v>
      </c>
      <c r="R340" s="249">
        <f t="shared" si="84"/>
        <v>0</v>
      </c>
    </row>
    <row r="341" spans="1:18" s="44" customFormat="1" ht="51.75" customHeight="1">
      <c r="A341" s="98"/>
      <c r="B341" s="35" t="s">
        <v>611</v>
      </c>
      <c r="C341" s="30" t="s">
        <v>377</v>
      </c>
      <c r="D341" s="76">
        <v>5000</v>
      </c>
      <c r="E341" s="237">
        <v>5000</v>
      </c>
      <c r="F341" s="332">
        <f t="shared" si="80"/>
        <v>1</v>
      </c>
      <c r="G341" s="332">
        <f t="shared" si="83"/>
        <v>8.534658547409524E-05</v>
      </c>
      <c r="H341" s="243">
        <f>E341</f>
        <v>5000</v>
      </c>
      <c r="I341" s="237"/>
      <c r="J341" s="240"/>
      <c r="K341" s="241">
        <f>H341</f>
        <v>5000</v>
      </c>
      <c r="L341" s="241"/>
      <c r="M341" s="241"/>
      <c r="N341" s="243"/>
      <c r="O341" s="485"/>
      <c r="P341" s="481"/>
      <c r="Q341" s="481"/>
      <c r="R341" s="488"/>
    </row>
    <row r="342" spans="1:18" s="44" customFormat="1" ht="15.75" customHeight="1">
      <c r="A342" s="147" t="s">
        <v>496</v>
      </c>
      <c r="B342" s="86"/>
      <c r="C342" s="86" t="s">
        <v>842</v>
      </c>
      <c r="D342" s="384">
        <f>SUM(D343:D356)</f>
        <v>655537</v>
      </c>
      <c r="E342" s="385">
        <f>SUM(E343:E356)</f>
        <v>655537</v>
      </c>
      <c r="F342" s="346">
        <f t="shared" si="80"/>
        <v>1</v>
      </c>
      <c r="G342" s="346">
        <f t="shared" si="83"/>
        <v>0.011189568920386394</v>
      </c>
      <c r="H342" s="385">
        <f>SUM(H343:H356)</f>
        <v>655537</v>
      </c>
      <c r="I342" s="385">
        <f aca="true" t="shared" si="85" ref="I342:R342">SUM(I343:I356)</f>
        <v>346649.8</v>
      </c>
      <c r="J342" s="385">
        <f t="shared" si="85"/>
        <v>308887.2</v>
      </c>
      <c r="K342" s="385">
        <f t="shared" si="85"/>
        <v>0</v>
      </c>
      <c r="L342" s="385">
        <f t="shared" si="85"/>
        <v>0</v>
      </c>
      <c r="M342" s="385">
        <f t="shared" si="85"/>
        <v>0</v>
      </c>
      <c r="N342" s="385">
        <f t="shared" si="85"/>
        <v>0</v>
      </c>
      <c r="O342" s="385">
        <f t="shared" si="85"/>
        <v>0</v>
      </c>
      <c r="P342" s="385">
        <f t="shared" si="85"/>
        <v>0</v>
      </c>
      <c r="Q342" s="385">
        <f t="shared" si="85"/>
        <v>0</v>
      </c>
      <c r="R342" s="473">
        <f t="shared" si="85"/>
        <v>0</v>
      </c>
    </row>
    <row r="343" spans="1:18" s="44" customFormat="1" ht="15.75" customHeight="1">
      <c r="A343" s="98"/>
      <c r="B343" s="35" t="s">
        <v>119</v>
      </c>
      <c r="C343" s="30" t="s">
        <v>83</v>
      </c>
      <c r="D343" s="76">
        <v>278421</v>
      </c>
      <c r="E343" s="237">
        <v>278421.23</v>
      </c>
      <c r="F343" s="322">
        <f t="shared" si="80"/>
        <v>1.0000008260871127</v>
      </c>
      <c r="G343" s="332">
        <f t="shared" si="83"/>
        <v>0.004752460260799545</v>
      </c>
      <c r="H343" s="243">
        <f>E343</f>
        <v>278421.23</v>
      </c>
      <c r="I343" s="237">
        <f>H343</f>
        <v>278421.23</v>
      </c>
      <c r="J343" s="240"/>
      <c r="K343" s="241"/>
      <c r="L343" s="241"/>
      <c r="M343" s="241"/>
      <c r="N343" s="243"/>
      <c r="O343" s="485"/>
      <c r="P343" s="481"/>
      <c r="Q343" s="481"/>
      <c r="R343" s="488"/>
    </row>
    <row r="344" spans="1:18" s="44" customFormat="1" ht="15.75" customHeight="1">
      <c r="A344" s="98"/>
      <c r="B344" s="35" t="s">
        <v>122</v>
      </c>
      <c r="C344" s="30" t="s">
        <v>123</v>
      </c>
      <c r="D344" s="76">
        <v>19077</v>
      </c>
      <c r="E344" s="237">
        <v>19076.78</v>
      </c>
      <c r="F344" s="322">
        <f t="shared" si="80"/>
        <v>0.9999884677884363</v>
      </c>
      <c r="G344" s="332">
        <f t="shared" si="83"/>
        <v>0.00032562760696810207</v>
      </c>
      <c r="H344" s="243">
        <f aca="true" t="shared" si="86" ref="H344:H356">E344</f>
        <v>19076.78</v>
      </c>
      <c r="I344" s="237">
        <f>H344</f>
        <v>19076.78</v>
      </c>
      <c r="J344" s="240"/>
      <c r="K344" s="241"/>
      <c r="L344" s="241"/>
      <c r="M344" s="241"/>
      <c r="N344" s="243"/>
      <c r="O344" s="485"/>
      <c r="P344" s="481"/>
      <c r="Q344" s="481"/>
      <c r="R344" s="488"/>
    </row>
    <row r="345" spans="1:18" s="44" customFormat="1" ht="15.75" customHeight="1">
      <c r="A345" s="98"/>
      <c r="B345" s="35" t="s">
        <v>148</v>
      </c>
      <c r="C345" s="30" t="s">
        <v>298</v>
      </c>
      <c r="D345" s="76">
        <v>43451</v>
      </c>
      <c r="E345" s="237">
        <v>43450.92</v>
      </c>
      <c r="F345" s="322">
        <f t="shared" si="80"/>
        <v>0.9999981588455962</v>
      </c>
      <c r="G345" s="332">
        <f t="shared" si="83"/>
        <v>0.0007416775315416148</v>
      </c>
      <c r="H345" s="243">
        <f t="shared" si="86"/>
        <v>43450.92</v>
      </c>
      <c r="I345" s="237">
        <f>H345</f>
        <v>43450.92</v>
      </c>
      <c r="J345" s="240"/>
      <c r="K345" s="241"/>
      <c r="L345" s="241"/>
      <c r="M345" s="241"/>
      <c r="N345" s="243"/>
      <c r="O345" s="485"/>
      <c r="P345" s="481"/>
      <c r="Q345" s="481"/>
      <c r="R345" s="488"/>
    </row>
    <row r="346" spans="1:18" s="44" customFormat="1" ht="15.75" customHeight="1">
      <c r="A346" s="98"/>
      <c r="B346" s="35" t="s">
        <v>124</v>
      </c>
      <c r="C346" s="30" t="s">
        <v>125</v>
      </c>
      <c r="D346" s="76">
        <v>5701</v>
      </c>
      <c r="E346" s="237">
        <v>5700.87</v>
      </c>
      <c r="F346" s="322">
        <f t="shared" si="80"/>
        <v>0.9999771969829854</v>
      </c>
      <c r="G346" s="332">
        <f t="shared" si="83"/>
        <v>9.730995774634106E-05</v>
      </c>
      <c r="H346" s="243">
        <f t="shared" si="86"/>
        <v>5700.87</v>
      </c>
      <c r="I346" s="237">
        <f>H346</f>
        <v>5700.87</v>
      </c>
      <c r="J346" s="240"/>
      <c r="K346" s="241"/>
      <c r="L346" s="241"/>
      <c r="M346" s="241"/>
      <c r="N346" s="243"/>
      <c r="O346" s="485"/>
      <c r="P346" s="481"/>
      <c r="Q346" s="481"/>
      <c r="R346" s="488"/>
    </row>
    <row r="347" spans="1:18" s="44" customFormat="1" ht="15.75" customHeight="1">
      <c r="A347" s="98"/>
      <c r="B347" s="35" t="s">
        <v>126</v>
      </c>
      <c r="C347" s="31" t="s">
        <v>127</v>
      </c>
      <c r="D347" s="76">
        <v>65466</v>
      </c>
      <c r="E347" s="237">
        <v>65465.13</v>
      </c>
      <c r="F347" s="322">
        <f t="shared" si="80"/>
        <v>0.9999867106589679</v>
      </c>
      <c r="G347" s="332">
        <f t="shared" si="83"/>
        <v>0.0011174450626235512</v>
      </c>
      <c r="H347" s="243">
        <f t="shared" si="86"/>
        <v>65465.13</v>
      </c>
      <c r="I347" s="237"/>
      <c r="J347" s="240">
        <f>H347</f>
        <v>65465.13</v>
      </c>
      <c r="K347" s="241"/>
      <c r="L347" s="241"/>
      <c r="M347" s="241"/>
      <c r="N347" s="243"/>
      <c r="O347" s="485"/>
      <c r="P347" s="481"/>
      <c r="Q347" s="481"/>
      <c r="R347" s="488"/>
    </row>
    <row r="348" spans="1:18" s="44" customFormat="1" ht="15.75" customHeight="1">
      <c r="A348" s="98"/>
      <c r="B348" s="35" t="s">
        <v>315</v>
      </c>
      <c r="C348" s="30" t="s">
        <v>1078</v>
      </c>
      <c r="D348" s="76">
        <v>70700</v>
      </c>
      <c r="E348" s="237">
        <v>70699.53</v>
      </c>
      <c r="F348" s="322">
        <f t="shared" si="80"/>
        <v>0.9999933521923621</v>
      </c>
      <c r="G348" s="332">
        <f t="shared" si="83"/>
        <v>0.001206792696024672</v>
      </c>
      <c r="H348" s="243">
        <f t="shared" si="86"/>
        <v>70699.53</v>
      </c>
      <c r="I348" s="237"/>
      <c r="J348" s="240">
        <f aca="true" t="shared" si="87" ref="J348:J356">H348</f>
        <v>70699.53</v>
      </c>
      <c r="K348" s="241"/>
      <c r="L348" s="241"/>
      <c r="M348" s="241"/>
      <c r="N348" s="243"/>
      <c r="O348" s="485"/>
      <c r="P348" s="481"/>
      <c r="Q348" s="481"/>
      <c r="R348" s="488"/>
    </row>
    <row r="349" spans="1:18" s="44" customFormat="1" ht="15.75" customHeight="1">
      <c r="A349" s="98"/>
      <c r="B349" s="35" t="s">
        <v>128</v>
      </c>
      <c r="C349" s="31" t="s">
        <v>318</v>
      </c>
      <c r="D349" s="76">
        <v>31226</v>
      </c>
      <c r="E349" s="237">
        <v>31227.38</v>
      </c>
      <c r="F349" s="322">
        <f t="shared" si="80"/>
        <v>1.0000441939409468</v>
      </c>
      <c r="G349" s="332">
        <f t="shared" si="83"/>
        <v>0.0005330300512604104</v>
      </c>
      <c r="H349" s="243">
        <f t="shared" si="86"/>
        <v>31227.38</v>
      </c>
      <c r="I349" s="237"/>
      <c r="J349" s="240">
        <f t="shared" si="87"/>
        <v>31227.38</v>
      </c>
      <c r="K349" s="241"/>
      <c r="L349" s="241"/>
      <c r="M349" s="241"/>
      <c r="N349" s="243"/>
      <c r="O349" s="485"/>
      <c r="P349" s="481"/>
      <c r="Q349" s="481"/>
      <c r="R349" s="488"/>
    </row>
    <row r="350" spans="1:18" s="44" customFormat="1" ht="15.75" customHeight="1">
      <c r="A350" s="98"/>
      <c r="B350" s="35" t="s">
        <v>129</v>
      </c>
      <c r="C350" s="31" t="s">
        <v>130</v>
      </c>
      <c r="D350" s="76">
        <v>113242</v>
      </c>
      <c r="E350" s="237">
        <v>113242</v>
      </c>
      <c r="F350" s="322">
        <f t="shared" si="80"/>
        <v>1</v>
      </c>
      <c r="G350" s="332">
        <f t="shared" si="83"/>
        <v>0.0019329636064514986</v>
      </c>
      <c r="H350" s="243">
        <f t="shared" si="86"/>
        <v>113242</v>
      </c>
      <c r="I350" s="237"/>
      <c r="J350" s="240">
        <f t="shared" si="87"/>
        <v>113242</v>
      </c>
      <c r="K350" s="241"/>
      <c r="L350" s="241"/>
      <c r="M350" s="241"/>
      <c r="N350" s="243"/>
      <c r="O350" s="485"/>
      <c r="P350" s="481"/>
      <c r="Q350" s="481"/>
      <c r="R350" s="488"/>
    </row>
    <row r="351" spans="1:18" s="44" customFormat="1" ht="15.75" customHeight="1">
      <c r="A351" s="98"/>
      <c r="B351" s="35" t="s">
        <v>306</v>
      </c>
      <c r="C351" s="31" t="s">
        <v>307</v>
      </c>
      <c r="D351" s="76">
        <v>640</v>
      </c>
      <c r="E351" s="237">
        <v>640</v>
      </c>
      <c r="F351" s="322">
        <f t="shared" si="80"/>
        <v>1</v>
      </c>
      <c r="G351" s="332">
        <f t="shared" si="83"/>
        <v>1.092436294068419E-05</v>
      </c>
      <c r="H351" s="243">
        <f t="shared" si="86"/>
        <v>640</v>
      </c>
      <c r="I351" s="237"/>
      <c r="J351" s="240">
        <f t="shared" si="87"/>
        <v>640</v>
      </c>
      <c r="K351" s="241"/>
      <c r="L351" s="241"/>
      <c r="M351" s="241"/>
      <c r="N351" s="243"/>
      <c r="O351" s="485"/>
      <c r="P351" s="481"/>
      <c r="Q351" s="481"/>
      <c r="R351" s="488"/>
    </row>
    <row r="352" spans="1:18" s="44" customFormat="1" ht="15.75" customHeight="1">
      <c r="A352" s="98"/>
      <c r="B352" s="35" t="s">
        <v>131</v>
      </c>
      <c r="C352" s="31" t="s">
        <v>320</v>
      </c>
      <c r="D352" s="76">
        <v>12839</v>
      </c>
      <c r="E352" s="237">
        <v>12839.16</v>
      </c>
      <c r="F352" s="322">
        <f t="shared" si="80"/>
        <v>1.000012462029753</v>
      </c>
      <c r="G352" s="332">
        <f t="shared" si="83"/>
        <v>0.0002191556932711169</v>
      </c>
      <c r="H352" s="243">
        <f t="shared" si="86"/>
        <v>12839.16</v>
      </c>
      <c r="I352" s="237"/>
      <c r="J352" s="240">
        <f t="shared" si="87"/>
        <v>12839.16</v>
      </c>
      <c r="K352" s="241"/>
      <c r="L352" s="241"/>
      <c r="M352" s="241"/>
      <c r="N352" s="243"/>
      <c r="O352" s="485"/>
      <c r="P352" s="481"/>
      <c r="Q352" s="481"/>
      <c r="R352" s="488"/>
    </row>
    <row r="353" spans="1:18" s="44" customFormat="1" ht="22.5" customHeight="1">
      <c r="A353" s="98"/>
      <c r="B353" s="35" t="s">
        <v>444</v>
      </c>
      <c r="C353" s="30" t="s">
        <v>448</v>
      </c>
      <c r="D353" s="76">
        <v>564</v>
      </c>
      <c r="E353" s="237">
        <v>564</v>
      </c>
      <c r="F353" s="322">
        <f t="shared" si="80"/>
        <v>1</v>
      </c>
      <c r="G353" s="332">
        <f t="shared" si="83"/>
        <v>9.627094841477943E-06</v>
      </c>
      <c r="H353" s="243">
        <f t="shared" si="86"/>
        <v>564</v>
      </c>
      <c r="I353" s="237"/>
      <c r="J353" s="240">
        <f t="shared" si="87"/>
        <v>564</v>
      </c>
      <c r="K353" s="241"/>
      <c r="L353" s="241"/>
      <c r="M353" s="241"/>
      <c r="N353" s="243"/>
      <c r="O353" s="485"/>
      <c r="P353" s="481"/>
      <c r="Q353" s="481"/>
      <c r="R353" s="488"/>
    </row>
    <row r="354" spans="1:18" s="44" customFormat="1" ht="15.75" customHeight="1">
      <c r="A354" s="98"/>
      <c r="B354" s="35" t="s">
        <v>137</v>
      </c>
      <c r="C354" s="31" t="s">
        <v>138</v>
      </c>
      <c r="D354" s="76">
        <v>13410</v>
      </c>
      <c r="E354" s="237">
        <v>13410</v>
      </c>
      <c r="F354" s="322">
        <f t="shared" si="80"/>
        <v>1</v>
      </c>
      <c r="G354" s="332">
        <f t="shared" si="83"/>
        <v>0.00022889954224152343</v>
      </c>
      <c r="H354" s="243">
        <f t="shared" si="86"/>
        <v>13410</v>
      </c>
      <c r="I354" s="237"/>
      <c r="J354" s="240">
        <f t="shared" si="87"/>
        <v>13410</v>
      </c>
      <c r="K354" s="241"/>
      <c r="L354" s="241"/>
      <c r="M354" s="241"/>
      <c r="N354" s="243"/>
      <c r="O354" s="485"/>
      <c r="P354" s="481"/>
      <c r="Q354" s="481"/>
      <c r="R354" s="488"/>
    </row>
    <row r="355" spans="1:18" s="44" customFormat="1" ht="24" customHeight="1">
      <c r="A355" s="98"/>
      <c r="B355" s="35" t="s">
        <v>445</v>
      </c>
      <c r="C355" s="30" t="s">
        <v>1014</v>
      </c>
      <c r="D355" s="76">
        <v>600</v>
      </c>
      <c r="E355" s="237">
        <v>600</v>
      </c>
      <c r="F355" s="322">
        <f t="shared" si="80"/>
        <v>1</v>
      </c>
      <c r="G355" s="332">
        <f t="shared" si="83"/>
        <v>1.0241590256891428E-05</v>
      </c>
      <c r="H355" s="243">
        <f t="shared" si="86"/>
        <v>600</v>
      </c>
      <c r="I355" s="237"/>
      <c r="J355" s="240">
        <f t="shared" si="87"/>
        <v>600</v>
      </c>
      <c r="K355" s="241"/>
      <c r="L355" s="241"/>
      <c r="M355" s="241"/>
      <c r="N355" s="243"/>
      <c r="O355" s="485"/>
      <c r="P355" s="481"/>
      <c r="Q355" s="481"/>
      <c r="R355" s="488"/>
    </row>
    <row r="356" spans="1:18" s="44" customFormat="1" ht="22.5" customHeight="1">
      <c r="A356" s="98"/>
      <c r="B356" s="35" t="s">
        <v>446</v>
      </c>
      <c r="C356" s="30" t="s">
        <v>449</v>
      </c>
      <c r="D356" s="76">
        <v>200</v>
      </c>
      <c r="E356" s="237">
        <v>200</v>
      </c>
      <c r="F356" s="322">
        <f t="shared" si="80"/>
        <v>1</v>
      </c>
      <c r="G356" s="332">
        <f t="shared" si="83"/>
        <v>3.4138634189638093E-06</v>
      </c>
      <c r="H356" s="243">
        <f t="shared" si="86"/>
        <v>200</v>
      </c>
      <c r="I356" s="237"/>
      <c r="J356" s="240">
        <f t="shared" si="87"/>
        <v>200</v>
      </c>
      <c r="K356" s="241"/>
      <c r="L356" s="241"/>
      <c r="M356" s="241"/>
      <c r="N356" s="243"/>
      <c r="O356" s="485"/>
      <c r="P356" s="481"/>
      <c r="Q356" s="481"/>
      <c r="R356" s="488"/>
    </row>
    <row r="357" spans="1:18" s="44" customFormat="1" ht="16.5" customHeight="1">
      <c r="A357" s="147" t="s">
        <v>392</v>
      </c>
      <c r="B357" s="91"/>
      <c r="C357" s="70" t="s">
        <v>300</v>
      </c>
      <c r="D357" s="173">
        <f>SUM(D358:D390)</f>
        <v>5041707</v>
      </c>
      <c r="E357" s="235">
        <f>SUM(E358:E390)</f>
        <v>4338250.82</v>
      </c>
      <c r="F357" s="346">
        <f t="shared" si="80"/>
        <v>0.8604726177066617</v>
      </c>
      <c r="G357" s="346">
        <f t="shared" si="83"/>
        <v>0.07405097888343876</v>
      </c>
      <c r="H357" s="238">
        <f aca="true" t="shared" si="88" ref="H357:R357">SUM(H358:H390)</f>
        <v>1544070.7599999998</v>
      </c>
      <c r="I357" s="238">
        <f t="shared" si="88"/>
        <v>497102</v>
      </c>
      <c r="J357" s="238">
        <f t="shared" si="88"/>
        <v>266837.86</v>
      </c>
      <c r="K357" s="238">
        <f t="shared" si="88"/>
        <v>0</v>
      </c>
      <c r="L357" s="238">
        <f t="shared" si="88"/>
        <v>480</v>
      </c>
      <c r="M357" s="238">
        <f t="shared" si="88"/>
        <v>779650.8999999999</v>
      </c>
      <c r="N357" s="238">
        <f t="shared" si="88"/>
        <v>0</v>
      </c>
      <c r="O357" s="238">
        <f t="shared" si="88"/>
        <v>2794180.06</v>
      </c>
      <c r="P357" s="238">
        <f t="shared" si="88"/>
        <v>0</v>
      </c>
      <c r="Q357" s="238">
        <f t="shared" si="88"/>
        <v>79275.6</v>
      </c>
      <c r="R357" s="249">
        <f t="shared" si="88"/>
        <v>2714904.46</v>
      </c>
    </row>
    <row r="358" spans="1:18" s="44" customFormat="1" ht="17.25" customHeight="1">
      <c r="A358" s="354"/>
      <c r="B358" s="126" t="s">
        <v>698</v>
      </c>
      <c r="C358" s="355" t="s">
        <v>699</v>
      </c>
      <c r="D358" s="176">
        <v>480</v>
      </c>
      <c r="E358" s="247">
        <v>480</v>
      </c>
      <c r="F358" s="322">
        <f t="shared" si="80"/>
        <v>1</v>
      </c>
      <c r="G358" s="332">
        <f t="shared" si="83"/>
        <v>8.193272205513143E-06</v>
      </c>
      <c r="H358" s="247">
        <f>E358</f>
        <v>480</v>
      </c>
      <c r="I358" s="247"/>
      <c r="J358" s="247"/>
      <c r="K358" s="247"/>
      <c r="L358" s="247">
        <f>H358</f>
        <v>480</v>
      </c>
      <c r="M358" s="247"/>
      <c r="N358" s="247"/>
      <c r="O358" s="247"/>
      <c r="P358" s="481"/>
      <c r="Q358" s="481"/>
      <c r="R358" s="488"/>
    </row>
    <row r="359" spans="1:18" s="44" customFormat="1" ht="15.75" customHeight="1">
      <c r="A359" s="354"/>
      <c r="B359" s="126" t="s">
        <v>119</v>
      </c>
      <c r="C359" s="30" t="s">
        <v>83</v>
      </c>
      <c r="D359" s="176">
        <v>421760</v>
      </c>
      <c r="E359" s="247">
        <v>421760</v>
      </c>
      <c r="F359" s="322">
        <f t="shared" si="80"/>
        <v>1</v>
      </c>
      <c r="G359" s="332">
        <f t="shared" si="83"/>
        <v>0.007199155177910881</v>
      </c>
      <c r="H359" s="247">
        <f aca="true" t="shared" si="89" ref="H359:H387">E359</f>
        <v>421760</v>
      </c>
      <c r="I359" s="247">
        <f>H359</f>
        <v>421760</v>
      </c>
      <c r="J359" s="247"/>
      <c r="K359" s="247"/>
      <c r="L359" s="247"/>
      <c r="M359" s="247"/>
      <c r="N359" s="247"/>
      <c r="O359" s="247"/>
      <c r="P359" s="481"/>
      <c r="Q359" s="481"/>
      <c r="R359" s="488"/>
    </row>
    <row r="360" spans="1:18" s="44" customFormat="1" ht="18" customHeight="1">
      <c r="A360" s="354"/>
      <c r="B360" s="126" t="s">
        <v>148</v>
      </c>
      <c r="C360" s="30" t="s">
        <v>298</v>
      </c>
      <c r="D360" s="176">
        <v>63670</v>
      </c>
      <c r="E360" s="247">
        <v>63670</v>
      </c>
      <c r="F360" s="322">
        <f t="shared" si="80"/>
        <v>1</v>
      </c>
      <c r="G360" s="332">
        <f t="shared" si="83"/>
        <v>0.0010868034194271288</v>
      </c>
      <c r="H360" s="247">
        <f t="shared" si="89"/>
        <v>63670</v>
      </c>
      <c r="I360" s="247">
        <f>H360</f>
        <v>63670</v>
      </c>
      <c r="J360" s="247"/>
      <c r="K360" s="247"/>
      <c r="L360" s="247"/>
      <c r="M360" s="247"/>
      <c r="N360" s="247"/>
      <c r="O360" s="247"/>
      <c r="P360" s="481"/>
      <c r="Q360" s="481"/>
      <c r="R360" s="488"/>
    </row>
    <row r="361" spans="1:18" s="44" customFormat="1" ht="18" customHeight="1">
      <c r="A361" s="354"/>
      <c r="B361" s="126" t="s">
        <v>378</v>
      </c>
      <c r="C361" s="30" t="s">
        <v>298</v>
      </c>
      <c r="D361" s="176">
        <v>40830</v>
      </c>
      <c r="E361" s="247">
        <v>40829.64</v>
      </c>
      <c r="F361" s="322">
        <f t="shared" si="80"/>
        <v>0.9999911829537105</v>
      </c>
      <c r="G361" s="332">
        <f t="shared" si="83"/>
        <v>0.0006969340720273076</v>
      </c>
      <c r="H361" s="247">
        <f t="shared" si="89"/>
        <v>40829.64</v>
      </c>
      <c r="I361" s="247"/>
      <c r="J361" s="247"/>
      <c r="K361" s="247"/>
      <c r="L361" s="247"/>
      <c r="M361" s="247">
        <f>H361</f>
        <v>40829.64</v>
      </c>
      <c r="N361" s="247"/>
      <c r="O361" s="247"/>
      <c r="P361" s="481"/>
      <c r="Q361" s="481"/>
      <c r="R361" s="488"/>
    </row>
    <row r="362" spans="1:18" s="44" customFormat="1" ht="18" customHeight="1">
      <c r="A362" s="354"/>
      <c r="B362" s="126" t="s">
        <v>700</v>
      </c>
      <c r="C362" s="30" t="s">
        <v>298</v>
      </c>
      <c r="D362" s="176">
        <v>6033</v>
      </c>
      <c r="E362" s="247">
        <v>6031.75</v>
      </c>
      <c r="F362" s="322">
        <f t="shared" si="80"/>
        <v>0.9997928062323885</v>
      </c>
      <c r="G362" s="332">
        <f t="shared" si="83"/>
        <v>0.00010295785338667479</v>
      </c>
      <c r="H362" s="247">
        <f t="shared" si="89"/>
        <v>6031.75</v>
      </c>
      <c r="I362" s="247"/>
      <c r="J362" s="247"/>
      <c r="K362" s="247"/>
      <c r="L362" s="247"/>
      <c r="M362" s="247">
        <f>H362</f>
        <v>6031.75</v>
      </c>
      <c r="N362" s="247"/>
      <c r="O362" s="247"/>
      <c r="P362" s="481"/>
      <c r="Q362" s="481"/>
      <c r="R362" s="488"/>
    </row>
    <row r="363" spans="1:18" s="44" customFormat="1" ht="17.25" customHeight="1">
      <c r="A363" s="354"/>
      <c r="B363" s="126" t="s">
        <v>124</v>
      </c>
      <c r="C363" s="30" t="s">
        <v>125</v>
      </c>
      <c r="D363" s="176">
        <v>10060</v>
      </c>
      <c r="E363" s="247">
        <v>10060</v>
      </c>
      <c r="F363" s="322">
        <f t="shared" si="80"/>
        <v>1</v>
      </c>
      <c r="G363" s="332">
        <f t="shared" si="83"/>
        <v>0.00017171732997387962</v>
      </c>
      <c r="H363" s="247">
        <f t="shared" si="89"/>
        <v>10060</v>
      </c>
      <c r="I363" s="247">
        <f>H363</f>
        <v>10060</v>
      </c>
      <c r="J363" s="247"/>
      <c r="K363" s="247"/>
      <c r="L363" s="247"/>
      <c r="M363" s="247"/>
      <c r="N363" s="247"/>
      <c r="O363" s="247"/>
      <c r="P363" s="481"/>
      <c r="Q363" s="481"/>
      <c r="R363" s="488"/>
    </row>
    <row r="364" spans="1:18" s="44" customFormat="1" ht="17.25" customHeight="1">
      <c r="A364" s="354"/>
      <c r="B364" s="126" t="s">
        <v>379</v>
      </c>
      <c r="C364" s="30" t="s">
        <v>125</v>
      </c>
      <c r="D364" s="176">
        <v>6494</v>
      </c>
      <c r="E364" s="247">
        <v>6493.59</v>
      </c>
      <c r="F364" s="322">
        <f t="shared" si="80"/>
        <v>0.9999368647982754</v>
      </c>
      <c r="G364" s="332">
        <f t="shared" si="83"/>
        <v>0.00011084114679374601</v>
      </c>
      <c r="H364" s="247">
        <f t="shared" si="89"/>
        <v>6493.59</v>
      </c>
      <c r="I364" s="247"/>
      <c r="J364" s="247"/>
      <c r="K364" s="247"/>
      <c r="L364" s="247"/>
      <c r="M364" s="247">
        <f>H364</f>
        <v>6493.59</v>
      </c>
      <c r="N364" s="247"/>
      <c r="O364" s="247"/>
      <c r="P364" s="481"/>
      <c r="Q364" s="481"/>
      <c r="R364" s="488"/>
    </row>
    <row r="365" spans="1:18" s="44" customFormat="1" ht="17.25" customHeight="1">
      <c r="A365" s="354"/>
      <c r="B365" s="126" t="s">
        <v>701</v>
      </c>
      <c r="C365" s="30" t="s">
        <v>125</v>
      </c>
      <c r="D365" s="176">
        <v>966</v>
      </c>
      <c r="E365" s="247">
        <v>965.82</v>
      </c>
      <c r="F365" s="322">
        <f t="shared" si="80"/>
        <v>0.9998136645962733</v>
      </c>
      <c r="G365" s="332">
        <f t="shared" si="83"/>
        <v>1.6485887836518133E-05</v>
      </c>
      <c r="H365" s="247">
        <f t="shared" si="89"/>
        <v>965.82</v>
      </c>
      <c r="I365" s="247"/>
      <c r="J365" s="247"/>
      <c r="K365" s="247"/>
      <c r="L365" s="247"/>
      <c r="M365" s="247">
        <f aca="true" t="shared" si="90" ref="M365:M388">H365</f>
        <v>965.82</v>
      </c>
      <c r="N365" s="247"/>
      <c r="O365" s="247"/>
      <c r="P365" s="481"/>
      <c r="Q365" s="481"/>
      <c r="R365" s="488"/>
    </row>
    <row r="366" spans="1:18" s="44" customFormat="1" ht="17.25" customHeight="1">
      <c r="A366" s="354"/>
      <c r="B366" s="126" t="s">
        <v>855</v>
      </c>
      <c r="C366" s="30" t="s">
        <v>697</v>
      </c>
      <c r="D366" s="176">
        <v>1612</v>
      </c>
      <c r="E366" s="247">
        <v>1612</v>
      </c>
      <c r="F366" s="322">
        <f t="shared" si="80"/>
        <v>1</v>
      </c>
      <c r="G366" s="332">
        <f t="shared" si="83"/>
        <v>2.7515739156848304E-05</v>
      </c>
      <c r="H366" s="247">
        <f t="shared" si="89"/>
        <v>1612</v>
      </c>
      <c r="I366" s="247">
        <f>E366</f>
        <v>1612</v>
      </c>
      <c r="J366" s="247"/>
      <c r="K366" s="247"/>
      <c r="L366" s="247"/>
      <c r="M366" s="247"/>
      <c r="N366" s="247"/>
      <c r="O366" s="247"/>
      <c r="P366" s="481"/>
      <c r="Q366" s="481"/>
      <c r="R366" s="488"/>
    </row>
    <row r="367" spans="1:18" s="44" customFormat="1" ht="17.25" customHeight="1">
      <c r="A367" s="354"/>
      <c r="B367" s="126" t="s">
        <v>380</v>
      </c>
      <c r="C367" s="30" t="s">
        <v>697</v>
      </c>
      <c r="D367" s="176">
        <v>378448</v>
      </c>
      <c r="E367" s="247">
        <v>378448.79</v>
      </c>
      <c r="F367" s="322">
        <f t="shared" si="80"/>
        <v>1.0000020874730478</v>
      </c>
      <c r="G367" s="332">
        <f t="shared" si="83"/>
        <v>0.006459862400660583</v>
      </c>
      <c r="H367" s="247">
        <f t="shared" si="89"/>
        <v>378448.79</v>
      </c>
      <c r="I367" s="247"/>
      <c r="J367" s="247"/>
      <c r="K367" s="247"/>
      <c r="L367" s="247"/>
      <c r="M367" s="247">
        <f t="shared" si="90"/>
        <v>378448.79</v>
      </c>
      <c r="N367" s="247"/>
      <c r="O367" s="247"/>
      <c r="P367" s="481"/>
      <c r="Q367" s="481"/>
      <c r="R367" s="488"/>
    </row>
    <row r="368" spans="1:18" s="44" customFormat="1" ht="17.25" customHeight="1">
      <c r="A368" s="354"/>
      <c r="B368" s="126" t="s">
        <v>702</v>
      </c>
      <c r="C368" s="30" t="s">
        <v>697</v>
      </c>
      <c r="D368" s="176">
        <v>53505</v>
      </c>
      <c r="E368" s="247">
        <v>53506.21</v>
      </c>
      <c r="F368" s="322">
        <f t="shared" si="80"/>
        <v>1.0000226147089057</v>
      </c>
      <c r="G368" s="332">
        <f t="shared" si="83"/>
        <v>0.0009133144650319778</v>
      </c>
      <c r="H368" s="247">
        <f t="shared" si="89"/>
        <v>53506.21</v>
      </c>
      <c r="I368" s="247"/>
      <c r="J368" s="247"/>
      <c r="K368" s="247"/>
      <c r="L368" s="247"/>
      <c r="M368" s="247">
        <f t="shared" si="90"/>
        <v>53506.21</v>
      </c>
      <c r="N368" s="247"/>
      <c r="O368" s="247"/>
      <c r="P368" s="481"/>
      <c r="Q368" s="481"/>
      <c r="R368" s="488"/>
    </row>
    <row r="369" spans="1:18" s="44" customFormat="1" ht="17.25" customHeight="1">
      <c r="A369" s="354"/>
      <c r="B369" s="126" t="s">
        <v>126</v>
      </c>
      <c r="C369" s="31" t="s">
        <v>127</v>
      </c>
      <c r="D369" s="176">
        <v>19066</v>
      </c>
      <c r="E369" s="247">
        <v>19066</v>
      </c>
      <c r="F369" s="322">
        <f t="shared" si="80"/>
        <v>1</v>
      </c>
      <c r="G369" s="332">
        <f t="shared" si="83"/>
        <v>0.00032544359972981997</v>
      </c>
      <c r="H369" s="247">
        <f t="shared" si="89"/>
        <v>19066</v>
      </c>
      <c r="I369" s="247"/>
      <c r="J369" s="247">
        <f>H369</f>
        <v>19066</v>
      </c>
      <c r="K369" s="247"/>
      <c r="L369" s="247"/>
      <c r="M369" s="247"/>
      <c r="N369" s="247"/>
      <c r="O369" s="247"/>
      <c r="P369" s="481"/>
      <c r="Q369" s="481"/>
      <c r="R369" s="488"/>
    </row>
    <row r="370" spans="1:18" s="44" customFormat="1" ht="17.25" customHeight="1">
      <c r="A370" s="354"/>
      <c r="B370" s="126" t="s">
        <v>398</v>
      </c>
      <c r="C370" s="31" t="s">
        <v>127</v>
      </c>
      <c r="D370" s="176">
        <v>37912</v>
      </c>
      <c r="E370" s="247">
        <v>37913.09</v>
      </c>
      <c r="F370" s="322">
        <f t="shared" si="80"/>
        <v>1.0000287507913062</v>
      </c>
      <c r="G370" s="332">
        <f t="shared" si="83"/>
        <v>0.000647150555254413</v>
      </c>
      <c r="H370" s="247">
        <f t="shared" si="89"/>
        <v>37913.09</v>
      </c>
      <c r="I370" s="247"/>
      <c r="J370" s="247"/>
      <c r="K370" s="247"/>
      <c r="L370" s="247"/>
      <c r="M370" s="247">
        <f t="shared" si="90"/>
        <v>37913.09</v>
      </c>
      <c r="N370" s="247"/>
      <c r="O370" s="247"/>
      <c r="P370" s="481"/>
      <c r="Q370" s="481"/>
      <c r="R370" s="488"/>
    </row>
    <row r="371" spans="1:18" s="44" customFormat="1" ht="16.5" customHeight="1">
      <c r="A371" s="354"/>
      <c r="B371" s="126" t="s">
        <v>512</v>
      </c>
      <c r="C371" s="31" t="s">
        <v>127</v>
      </c>
      <c r="D371" s="176">
        <v>11097</v>
      </c>
      <c r="E371" s="247">
        <v>11097.08</v>
      </c>
      <c r="F371" s="322">
        <f t="shared" si="80"/>
        <v>1.0000072091556276</v>
      </c>
      <c r="G371" s="332">
        <f t="shared" si="83"/>
        <v>0.00018941957734657454</v>
      </c>
      <c r="H371" s="247">
        <f t="shared" si="89"/>
        <v>11097.08</v>
      </c>
      <c r="I371" s="247"/>
      <c r="J371" s="247"/>
      <c r="K371" s="247"/>
      <c r="L371" s="247"/>
      <c r="M371" s="247">
        <f t="shared" si="90"/>
        <v>11097.08</v>
      </c>
      <c r="N371" s="247"/>
      <c r="O371" s="247"/>
      <c r="P371" s="481"/>
      <c r="Q371" s="481"/>
      <c r="R371" s="488"/>
    </row>
    <row r="372" spans="1:18" s="44" customFormat="1" ht="16.5" customHeight="1">
      <c r="A372" s="354"/>
      <c r="B372" s="126" t="s">
        <v>381</v>
      </c>
      <c r="C372" s="31" t="s">
        <v>704</v>
      </c>
      <c r="D372" s="176">
        <v>4487</v>
      </c>
      <c r="E372" s="247">
        <v>4486.45</v>
      </c>
      <c r="F372" s="322">
        <f t="shared" si="80"/>
        <v>0.9998774236683753</v>
      </c>
      <c r="G372" s="332">
        <f t="shared" si="83"/>
        <v>7.658063768005091E-05</v>
      </c>
      <c r="H372" s="247">
        <f t="shared" si="89"/>
        <v>4486.45</v>
      </c>
      <c r="I372" s="247"/>
      <c r="J372" s="247"/>
      <c r="K372" s="247"/>
      <c r="L372" s="247"/>
      <c r="M372" s="247">
        <f t="shared" si="90"/>
        <v>4486.45</v>
      </c>
      <c r="N372" s="247"/>
      <c r="O372" s="247"/>
      <c r="P372" s="481"/>
      <c r="Q372" s="481"/>
      <c r="R372" s="488"/>
    </row>
    <row r="373" spans="1:18" s="44" customFormat="1" ht="16.5" customHeight="1">
      <c r="A373" s="354"/>
      <c r="B373" s="126" t="s">
        <v>703</v>
      </c>
      <c r="C373" s="31" t="s">
        <v>704</v>
      </c>
      <c r="D373" s="176">
        <v>792</v>
      </c>
      <c r="E373" s="247">
        <v>791.73</v>
      </c>
      <c r="F373" s="322">
        <f t="shared" si="80"/>
        <v>0.9996590909090909</v>
      </c>
      <c r="G373" s="332">
        <f t="shared" si="83"/>
        <v>1.3514290423481084E-05</v>
      </c>
      <c r="H373" s="247">
        <f t="shared" si="89"/>
        <v>791.73</v>
      </c>
      <c r="I373" s="247"/>
      <c r="J373" s="247"/>
      <c r="K373" s="247"/>
      <c r="L373" s="247"/>
      <c r="M373" s="247">
        <f t="shared" si="90"/>
        <v>791.73</v>
      </c>
      <c r="N373" s="247"/>
      <c r="O373" s="247"/>
      <c r="P373" s="481"/>
      <c r="Q373" s="481"/>
      <c r="R373" s="488"/>
    </row>
    <row r="374" spans="1:18" s="44" customFormat="1" ht="16.5" customHeight="1">
      <c r="A374" s="354"/>
      <c r="B374" s="126" t="s">
        <v>131</v>
      </c>
      <c r="C374" s="31" t="s">
        <v>132</v>
      </c>
      <c r="D374" s="176">
        <v>90810</v>
      </c>
      <c r="E374" s="247">
        <v>90810</v>
      </c>
      <c r="F374" s="322">
        <f t="shared" si="80"/>
        <v>1</v>
      </c>
      <c r="G374" s="332">
        <f t="shared" si="83"/>
        <v>0.0015500646853805176</v>
      </c>
      <c r="H374" s="247">
        <f t="shared" si="89"/>
        <v>90810</v>
      </c>
      <c r="I374" s="247"/>
      <c r="J374" s="247">
        <f>H374</f>
        <v>90810</v>
      </c>
      <c r="K374" s="247"/>
      <c r="L374" s="247"/>
      <c r="M374" s="247"/>
      <c r="N374" s="247"/>
      <c r="O374" s="247"/>
      <c r="P374" s="481"/>
      <c r="Q374" s="481"/>
      <c r="R374" s="488"/>
    </row>
    <row r="375" spans="1:18" s="44" customFormat="1" ht="16.5" customHeight="1">
      <c r="A375" s="354"/>
      <c r="B375" s="126" t="s">
        <v>399</v>
      </c>
      <c r="C375" s="31" t="s">
        <v>320</v>
      </c>
      <c r="D375" s="176">
        <v>184752</v>
      </c>
      <c r="E375" s="247">
        <v>184750.94</v>
      </c>
      <c r="F375" s="322">
        <f t="shared" si="80"/>
        <v>0.9999942625790249</v>
      </c>
      <c r="G375" s="332">
        <f t="shared" si="83"/>
        <v>0.003153572378425888</v>
      </c>
      <c r="H375" s="247">
        <f t="shared" si="89"/>
        <v>184750.94</v>
      </c>
      <c r="I375" s="247"/>
      <c r="J375" s="247"/>
      <c r="K375" s="247"/>
      <c r="L375" s="247"/>
      <c r="M375" s="247">
        <f t="shared" si="90"/>
        <v>184750.94</v>
      </c>
      <c r="N375" s="247"/>
      <c r="O375" s="247"/>
      <c r="P375" s="481"/>
      <c r="Q375" s="481"/>
      <c r="R375" s="488"/>
    </row>
    <row r="376" spans="1:18" s="44" customFormat="1" ht="16.5" customHeight="1">
      <c r="A376" s="354"/>
      <c r="B376" s="126" t="s">
        <v>705</v>
      </c>
      <c r="C376" s="31" t="s">
        <v>320</v>
      </c>
      <c r="D376" s="176">
        <v>35596</v>
      </c>
      <c r="E376" s="247">
        <v>35595.42</v>
      </c>
      <c r="F376" s="322">
        <f t="shared" si="80"/>
        <v>0.9999837060343858</v>
      </c>
      <c r="G376" s="332">
        <f aca="true" t="shared" si="91" ref="G376:G385">E376/$E$701</f>
        <v>0.0006075895111032637</v>
      </c>
      <c r="H376" s="247">
        <f t="shared" si="89"/>
        <v>35595.42</v>
      </c>
      <c r="I376" s="247"/>
      <c r="J376" s="247"/>
      <c r="K376" s="247"/>
      <c r="L376" s="247"/>
      <c r="M376" s="247">
        <f t="shared" si="90"/>
        <v>35595.42</v>
      </c>
      <c r="N376" s="247"/>
      <c r="O376" s="247"/>
      <c r="P376" s="481"/>
      <c r="Q376" s="481"/>
      <c r="R376" s="488"/>
    </row>
    <row r="377" spans="1:18" s="44" customFormat="1" ht="15.75" customHeight="1">
      <c r="A377" s="354"/>
      <c r="B377" s="126" t="s">
        <v>135</v>
      </c>
      <c r="C377" s="355" t="s">
        <v>136</v>
      </c>
      <c r="D377" s="176">
        <v>40000</v>
      </c>
      <c r="E377" s="247">
        <v>40000</v>
      </c>
      <c r="F377" s="322">
        <f t="shared" si="80"/>
        <v>1</v>
      </c>
      <c r="G377" s="332">
        <f t="shared" si="91"/>
        <v>0.0006827726837927619</v>
      </c>
      <c r="H377" s="247">
        <f t="shared" si="89"/>
        <v>40000</v>
      </c>
      <c r="I377" s="247"/>
      <c r="J377" s="247">
        <f>H377</f>
        <v>40000</v>
      </c>
      <c r="K377" s="247"/>
      <c r="L377" s="247"/>
      <c r="M377" s="247"/>
      <c r="N377" s="247"/>
      <c r="O377" s="247"/>
      <c r="P377" s="481"/>
      <c r="Q377" s="481"/>
      <c r="R377" s="488"/>
    </row>
    <row r="378" spans="1:18" s="44" customFormat="1" ht="15.75" customHeight="1">
      <c r="A378" s="354"/>
      <c r="B378" s="126" t="s">
        <v>382</v>
      </c>
      <c r="C378" s="355" t="s">
        <v>136</v>
      </c>
      <c r="D378" s="176">
        <v>209</v>
      </c>
      <c r="E378" s="247">
        <v>209.53</v>
      </c>
      <c r="F378" s="322">
        <f t="shared" si="80"/>
        <v>1.0025358851674642</v>
      </c>
      <c r="G378" s="332">
        <f t="shared" si="91"/>
        <v>3.576534010877435E-06</v>
      </c>
      <c r="H378" s="247">
        <f t="shared" si="89"/>
        <v>209.53</v>
      </c>
      <c r="I378" s="247"/>
      <c r="J378" s="247"/>
      <c r="K378" s="247"/>
      <c r="L378" s="247"/>
      <c r="M378" s="247">
        <f t="shared" si="90"/>
        <v>209.53</v>
      </c>
      <c r="N378" s="247"/>
      <c r="O378" s="247"/>
      <c r="P378" s="481"/>
      <c r="Q378" s="481"/>
      <c r="R378" s="488"/>
    </row>
    <row r="379" spans="1:18" s="44" customFormat="1" ht="15.75" customHeight="1">
      <c r="A379" s="354"/>
      <c r="B379" s="126" t="s">
        <v>706</v>
      </c>
      <c r="C379" s="355" t="s">
        <v>136</v>
      </c>
      <c r="D379" s="176">
        <v>38</v>
      </c>
      <c r="E379" s="247">
        <v>36.97</v>
      </c>
      <c r="F379" s="322">
        <f t="shared" si="80"/>
        <v>0.9728947368421053</v>
      </c>
      <c r="G379" s="332">
        <f t="shared" si="91"/>
        <v>6.310526529954602E-07</v>
      </c>
      <c r="H379" s="247">
        <f t="shared" si="89"/>
        <v>36.97</v>
      </c>
      <c r="I379" s="247"/>
      <c r="J379" s="247"/>
      <c r="K379" s="247"/>
      <c r="L379" s="247"/>
      <c r="M379" s="247">
        <f t="shared" si="90"/>
        <v>36.97</v>
      </c>
      <c r="N379" s="247"/>
      <c r="O379" s="247"/>
      <c r="P379" s="481"/>
      <c r="Q379" s="481"/>
      <c r="R379" s="488"/>
    </row>
    <row r="380" spans="1:18" s="44" customFormat="1" ht="18" customHeight="1">
      <c r="A380" s="98"/>
      <c r="B380" s="35" t="s">
        <v>137</v>
      </c>
      <c r="C380" s="31" t="s">
        <v>138</v>
      </c>
      <c r="D380" s="76">
        <v>84292</v>
      </c>
      <c r="E380" s="237">
        <v>84292</v>
      </c>
      <c r="F380" s="322">
        <f t="shared" si="80"/>
        <v>1</v>
      </c>
      <c r="G380" s="332">
        <f t="shared" si="91"/>
        <v>0.001438806876556487</v>
      </c>
      <c r="H380" s="247">
        <f t="shared" si="89"/>
        <v>84292</v>
      </c>
      <c r="I380" s="237"/>
      <c r="J380" s="240">
        <f>H380</f>
        <v>84292</v>
      </c>
      <c r="K380" s="241"/>
      <c r="L380" s="241"/>
      <c r="M380" s="247"/>
      <c r="N380" s="243"/>
      <c r="O380" s="485"/>
      <c r="P380" s="481"/>
      <c r="Q380" s="481"/>
      <c r="R380" s="488"/>
    </row>
    <row r="381" spans="1:18" s="44" customFormat="1" ht="15.75" customHeight="1">
      <c r="A381" s="98"/>
      <c r="B381" s="35" t="s">
        <v>187</v>
      </c>
      <c r="C381" s="31" t="s">
        <v>188</v>
      </c>
      <c r="D381" s="76">
        <v>27916</v>
      </c>
      <c r="E381" s="237">
        <v>27916</v>
      </c>
      <c r="F381" s="322">
        <f t="shared" si="80"/>
        <v>1</v>
      </c>
      <c r="G381" s="332">
        <f t="shared" si="91"/>
        <v>0.0004765070560189685</v>
      </c>
      <c r="H381" s="247">
        <f t="shared" si="89"/>
        <v>27916</v>
      </c>
      <c r="I381" s="237"/>
      <c r="J381" s="240">
        <f>H381</f>
        <v>27916</v>
      </c>
      <c r="K381" s="241"/>
      <c r="L381" s="241"/>
      <c r="M381" s="247"/>
      <c r="N381" s="243"/>
      <c r="O381" s="485"/>
      <c r="P381" s="481"/>
      <c r="Q381" s="481"/>
      <c r="R381" s="488"/>
    </row>
    <row r="382" spans="1:18" s="44" customFormat="1" ht="15.75" customHeight="1">
      <c r="A382" s="98"/>
      <c r="B382" s="35" t="s">
        <v>446</v>
      </c>
      <c r="C382" s="30" t="s">
        <v>449</v>
      </c>
      <c r="D382" s="76">
        <v>1000</v>
      </c>
      <c r="E382" s="237">
        <v>1000</v>
      </c>
      <c r="F382" s="322">
        <f t="shared" si="80"/>
        <v>1</v>
      </c>
      <c r="G382" s="332">
        <f t="shared" si="91"/>
        <v>1.7069317094819046E-05</v>
      </c>
      <c r="H382" s="247">
        <f t="shared" si="89"/>
        <v>1000</v>
      </c>
      <c r="I382" s="237"/>
      <c r="J382" s="240">
        <f>H382</f>
        <v>1000</v>
      </c>
      <c r="K382" s="241"/>
      <c r="L382" s="241"/>
      <c r="M382" s="247"/>
      <c r="N382" s="243"/>
      <c r="O382" s="485"/>
      <c r="P382" s="481"/>
      <c r="Q382" s="481"/>
      <c r="R382" s="488"/>
    </row>
    <row r="383" spans="1:18" s="44" customFormat="1" ht="21" customHeight="1">
      <c r="A383" s="98"/>
      <c r="B383" s="35" t="s">
        <v>722</v>
      </c>
      <c r="C383" s="30" t="s">
        <v>449</v>
      </c>
      <c r="D383" s="76">
        <v>3003</v>
      </c>
      <c r="E383" s="237">
        <v>3004.03</v>
      </c>
      <c r="F383" s="322">
        <f t="shared" si="80"/>
        <v>1.0003429903429903</v>
      </c>
      <c r="G383" s="332">
        <f t="shared" si="91"/>
        <v>5.127674063234927E-05</v>
      </c>
      <c r="H383" s="247">
        <f t="shared" si="89"/>
        <v>3004.03</v>
      </c>
      <c r="I383" s="237"/>
      <c r="J383" s="240"/>
      <c r="K383" s="241"/>
      <c r="L383" s="241"/>
      <c r="M383" s="247">
        <f t="shared" si="90"/>
        <v>3004.03</v>
      </c>
      <c r="N383" s="243"/>
      <c r="O383" s="485"/>
      <c r="P383" s="481"/>
      <c r="Q383" s="481"/>
      <c r="R383" s="488"/>
    </row>
    <row r="384" spans="1:18" s="44" customFormat="1" ht="22.5" customHeight="1">
      <c r="A384" s="98"/>
      <c r="B384" s="35" t="s">
        <v>707</v>
      </c>
      <c r="C384" s="30" t="s">
        <v>449</v>
      </c>
      <c r="D384" s="76">
        <v>766</v>
      </c>
      <c r="E384" s="237">
        <v>765.86</v>
      </c>
      <c r="F384" s="322">
        <f t="shared" si="80"/>
        <v>0.9998172323759791</v>
      </c>
      <c r="G384" s="332">
        <f t="shared" si="91"/>
        <v>1.3072707190238115E-05</v>
      </c>
      <c r="H384" s="247">
        <f t="shared" si="89"/>
        <v>765.86</v>
      </c>
      <c r="I384" s="237"/>
      <c r="J384" s="240"/>
      <c r="K384" s="241"/>
      <c r="L384" s="241"/>
      <c r="M384" s="247">
        <f t="shared" si="90"/>
        <v>765.86</v>
      </c>
      <c r="N384" s="243"/>
      <c r="O384" s="485"/>
      <c r="P384" s="481"/>
      <c r="Q384" s="481"/>
      <c r="R384" s="488"/>
    </row>
    <row r="385" spans="1:18" s="44" customFormat="1" ht="16.5" customHeight="1">
      <c r="A385" s="98"/>
      <c r="B385" s="35" t="s">
        <v>447</v>
      </c>
      <c r="C385" s="31" t="s">
        <v>383</v>
      </c>
      <c r="D385" s="76">
        <v>3754</v>
      </c>
      <c r="E385" s="237">
        <v>3753.86</v>
      </c>
      <c r="F385" s="322">
        <f t="shared" si="80"/>
        <v>0.9999627064464571</v>
      </c>
      <c r="G385" s="332">
        <f t="shared" si="91"/>
        <v>6.407582666955743E-05</v>
      </c>
      <c r="H385" s="247">
        <f t="shared" si="89"/>
        <v>3753.86</v>
      </c>
      <c r="I385" s="237"/>
      <c r="J385" s="240">
        <f>H385</f>
        <v>3753.86</v>
      </c>
      <c r="K385" s="241"/>
      <c r="L385" s="241"/>
      <c r="M385" s="247"/>
      <c r="N385" s="243"/>
      <c r="O385" s="485"/>
      <c r="P385" s="481"/>
      <c r="Q385" s="481"/>
      <c r="R385" s="488"/>
    </row>
    <row r="386" spans="1:18" s="44" customFormat="1" ht="16.5" customHeight="1">
      <c r="A386" s="98"/>
      <c r="B386" s="35" t="s">
        <v>723</v>
      </c>
      <c r="C386" s="31" t="s">
        <v>383</v>
      </c>
      <c r="D386" s="76">
        <v>12880</v>
      </c>
      <c r="E386" s="237">
        <v>12880.45</v>
      </c>
      <c r="F386" s="322">
        <f t="shared" si="80"/>
        <v>1.0000349378881987</v>
      </c>
      <c r="G386" s="332">
        <f aca="true" t="shared" si="92" ref="G386:G413">E386/$E$701</f>
        <v>0.000219860485373962</v>
      </c>
      <c r="H386" s="247">
        <f t="shared" si="89"/>
        <v>12880.45</v>
      </c>
      <c r="I386" s="237"/>
      <c r="J386" s="240"/>
      <c r="K386" s="241"/>
      <c r="L386" s="241"/>
      <c r="M386" s="247">
        <f t="shared" si="90"/>
        <v>12880.45</v>
      </c>
      <c r="N386" s="243"/>
      <c r="O386" s="485"/>
      <c r="P386" s="481"/>
      <c r="Q386" s="481"/>
      <c r="R386" s="488"/>
    </row>
    <row r="387" spans="1:18" s="44" customFormat="1" ht="16.5" customHeight="1">
      <c r="A387" s="98"/>
      <c r="B387" s="35" t="s">
        <v>717</v>
      </c>
      <c r="C387" s="31" t="s">
        <v>383</v>
      </c>
      <c r="D387" s="76">
        <v>1843</v>
      </c>
      <c r="E387" s="237">
        <v>1843.55</v>
      </c>
      <c r="F387" s="322">
        <f t="shared" si="80"/>
        <v>1.0002984264785675</v>
      </c>
      <c r="G387" s="332">
        <f t="shared" si="92"/>
        <v>3.146813953015365E-05</v>
      </c>
      <c r="H387" s="247">
        <f t="shared" si="89"/>
        <v>1843.55</v>
      </c>
      <c r="I387" s="237"/>
      <c r="J387" s="240"/>
      <c r="K387" s="241"/>
      <c r="L387" s="241"/>
      <c r="M387" s="247">
        <f t="shared" si="90"/>
        <v>1843.55</v>
      </c>
      <c r="N387" s="243"/>
      <c r="O387" s="485"/>
      <c r="P387" s="481"/>
      <c r="Q387" s="481"/>
      <c r="R387" s="488"/>
    </row>
    <row r="388" spans="1:18" s="44" customFormat="1" ht="16.5" customHeight="1">
      <c r="A388" s="98"/>
      <c r="B388" s="35" t="s">
        <v>189</v>
      </c>
      <c r="C388" s="30" t="s">
        <v>207</v>
      </c>
      <c r="D388" s="76">
        <v>79276</v>
      </c>
      <c r="E388" s="237">
        <v>79275.6</v>
      </c>
      <c r="F388" s="322">
        <f t="shared" si="80"/>
        <v>0.9999949543367477</v>
      </c>
      <c r="G388" s="332">
        <f t="shared" si="92"/>
        <v>0.001353180354282037</v>
      </c>
      <c r="H388" s="247"/>
      <c r="I388" s="237"/>
      <c r="J388" s="240"/>
      <c r="K388" s="241"/>
      <c r="L388" s="241"/>
      <c r="M388" s="247">
        <f t="shared" si="90"/>
        <v>0</v>
      </c>
      <c r="N388" s="243"/>
      <c r="O388" s="241">
        <f>E388</f>
        <v>79275.6</v>
      </c>
      <c r="P388" s="481"/>
      <c r="Q388" s="247">
        <f>O388</f>
        <v>79275.6</v>
      </c>
      <c r="R388" s="488"/>
    </row>
    <row r="389" spans="1:18" s="44" customFormat="1" ht="16.5" customHeight="1">
      <c r="A389" s="98"/>
      <c r="B389" s="35" t="s">
        <v>539</v>
      </c>
      <c r="C389" s="30" t="s">
        <v>207</v>
      </c>
      <c r="D389" s="76">
        <v>2683207</v>
      </c>
      <c r="E389" s="237">
        <v>2256270.23</v>
      </c>
      <c r="F389" s="322">
        <f t="shared" si="80"/>
        <v>0.8408856379697877</v>
      </c>
      <c r="G389" s="332">
        <f t="shared" si="92"/>
        <v>0.038512992007470305</v>
      </c>
      <c r="H389" s="247"/>
      <c r="I389" s="237"/>
      <c r="J389" s="240"/>
      <c r="K389" s="241"/>
      <c r="L389" s="241"/>
      <c r="M389" s="247"/>
      <c r="N389" s="243"/>
      <c r="O389" s="241">
        <f>E389</f>
        <v>2256270.23</v>
      </c>
      <c r="P389" s="481"/>
      <c r="Q389" s="355"/>
      <c r="R389" s="496">
        <f>O389</f>
        <v>2256270.23</v>
      </c>
    </row>
    <row r="390" spans="1:18" s="44" customFormat="1" ht="17.25" customHeight="1">
      <c r="A390" s="98"/>
      <c r="B390" s="35" t="s">
        <v>612</v>
      </c>
      <c r="C390" s="30" t="s">
        <v>207</v>
      </c>
      <c r="D390" s="76">
        <v>735153</v>
      </c>
      <c r="E390" s="237">
        <v>458634.23</v>
      </c>
      <c r="F390" s="322">
        <f t="shared" si="80"/>
        <v>0.6238622844496315</v>
      </c>
      <c r="G390" s="332">
        <f t="shared" si="92"/>
        <v>0.00782857310240817</v>
      </c>
      <c r="H390" s="247"/>
      <c r="I390" s="237"/>
      <c r="J390" s="240"/>
      <c r="K390" s="241"/>
      <c r="L390" s="241"/>
      <c r="M390" s="241"/>
      <c r="N390" s="243"/>
      <c r="O390" s="241">
        <f>E390</f>
        <v>458634.23</v>
      </c>
      <c r="P390" s="481"/>
      <c r="Q390" s="355"/>
      <c r="R390" s="496">
        <f>O390</f>
        <v>458634.23</v>
      </c>
    </row>
    <row r="391" spans="1:18" s="44" customFormat="1" ht="18.75" customHeight="1">
      <c r="A391" s="147" t="s">
        <v>497</v>
      </c>
      <c r="B391" s="91"/>
      <c r="C391" s="70" t="s">
        <v>498</v>
      </c>
      <c r="D391" s="173">
        <f>SUM(D392:D392)</f>
        <v>87000</v>
      </c>
      <c r="E391" s="235">
        <f>SUM(E392:E392)</f>
        <v>87000</v>
      </c>
      <c r="F391" s="346">
        <f t="shared" si="80"/>
        <v>1</v>
      </c>
      <c r="G391" s="346">
        <f t="shared" si="92"/>
        <v>0.001485030587249257</v>
      </c>
      <c r="H391" s="238">
        <f>E391</f>
        <v>87000</v>
      </c>
      <c r="I391" s="238">
        <f aca="true" t="shared" si="93" ref="I391:R391">SUM(I392:I392)</f>
        <v>0</v>
      </c>
      <c r="J391" s="238">
        <f t="shared" si="93"/>
        <v>0</v>
      </c>
      <c r="K391" s="238">
        <f t="shared" si="93"/>
        <v>87000</v>
      </c>
      <c r="L391" s="238">
        <f t="shared" si="93"/>
        <v>0</v>
      </c>
      <c r="M391" s="238">
        <f t="shared" si="93"/>
        <v>0</v>
      </c>
      <c r="N391" s="238">
        <f t="shared" si="93"/>
        <v>0</v>
      </c>
      <c r="O391" s="238">
        <f t="shared" si="93"/>
        <v>0</v>
      </c>
      <c r="P391" s="238">
        <f t="shared" si="93"/>
        <v>0</v>
      </c>
      <c r="Q391" s="238">
        <f t="shared" si="93"/>
        <v>0</v>
      </c>
      <c r="R391" s="249">
        <f t="shared" si="93"/>
        <v>0</v>
      </c>
    </row>
    <row r="392" spans="1:18" s="44" customFormat="1" ht="36" customHeight="1">
      <c r="A392" s="98"/>
      <c r="B392" s="35" t="s">
        <v>708</v>
      </c>
      <c r="C392" s="30" t="s">
        <v>709</v>
      </c>
      <c r="D392" s="76">
        <v>87000</v>
      </c>
      <c r="E392" s="237">
        <v>87000</v>
      </c>
      <c r="F392" s="322">
        <f t="shared" si="80"/>
        <v>1</v>
      </c>
      <c r="G392" s="332">
        <f t="shared" si="92"/>
        <v>0.001485030587249257</v>
      </c>
      <c r="H392" s="243">
        <f>E392</f>
        <v>87000</v>
      </c>
      <c r="I392" s="237"/>
      <c r="J392" s="240"/>
      <c r="K392" s="241">
        <f>H392</f>
        <v>87000</v>
      </c>
      <c r="L392" s="241"/>
      <c r="M392" s="241"/>
      <c r="N392" s="243"/>
      <c r="O392" s="485"/>
      <c r="P392" s="481"/>
      <c r="Q392" s="481"/>
      <c r="R392" s="488"/>
    </row>
    <row r="393" spans="1:18" s="44" customFormat="1" ht="18" customHeight="1">
      <c r="A393" s="88" t="s">
        <v>393</v>
      </c>
      <c r="B393" s="96"/>
      <c r="C393" s="642" t="s">
        <v>394</v>
      </c>
      <c r="D393" s="119">
        <f>D394+D397+D399+D401+D403</f>
        <v>4647851</v>
      </c>
      <c r="E393" s="236">
        <f>E394+E397+E399+E401+E403</f>
        <v>4198204.28</v>
      </c>
      <c r="F393" s="397">
        <f t="shared" si="80"/>
        <v>0.9032570708484416</v>
      </c>
      <c r="G393" s="397">
        <f t="shared" si="92"/>
        <v>0.0716604800841465</v>
      </c>
      <c r="H393" s="245">
        <f>H394+H397+H399+H401+H403</f>
        <v>1782355.6</v>
      </c>
      <c r="I393" s="245">
        <f aca="true" t="shared" si="94" ref="I393:R393">I394+I397+I399+I401+I403</f>
        <v>0</v>
      </c>
      <c r="J393" s="245">
        <f t="shared" si="94"/>
        <v>1782355.6</v>
      </c>
      <c r="K393" s="245">
        <f t="shared" si="94"/>
        <v>0</v>
      </c>
      <c r="L393" s="245">
        <f t="shared" si="94"/>
        <v>0</v>
      </c>
      <c r="M393" s="245">
        <f t="shared" si="94"/>
        <v>0</v>
      </c>
      <c r="N393" s="245">
        <f t="shared" si="94"/>
        <v>0</v>
      </c>
      <c r="O393" s="245">
        <f t="shared" si="94"/>
        <v>2415848.68</v>
      </c>
      <c r="P393" s="245">
        <f t="shared" si="94"/>
        <v>0</v>
      </c>
      <c r="Q393" s="245">
        <f t="shared" si="94"/>
        <v>2056854.04</v>
      </c>
      <c r="R393" s="246">
        <f t="shared" si="94"/>
        <v>358994.64</v>
      </c>
    </row>
    <row r="394" spans="1:18" s="44" customFormat="1" ht="18" customHeight="1">
      <c r="A394" s="147" t="s">
        <v>395</v>
      </c>
      <c r="B394" s="91"/>
      <c r="C394" s="70" t="s">
        <v>396</v>
      </c>
      <c r="D394" s="173">
        <f>SUM(D395:D396)</f>
        <v>358995</v>
      </c>
      <c r="E394" s="235">
        <f>SUM(E395:E396)</f>
        <v>358994.64</v>
      </c>
      <c r="F394" s="346">
        <f t="shared" si="80"/>
        <v>0.9999989972005181</v>
      </c>
      <c r="G394" s="346">
        <f t="shared" si="92"/>
        <v>0.00612779334550041</v>
      </c>
      <c r="H394" s="238">
        <f aca="true" t="shared" si="95" ref="H394:M394">SUM(H395:H396)</f>
        <v>0</v>
      </c>
      <c r="I394" s="238">
        <f t="shared" si="95"/>
        <v>0</v>
      </c>
      <c r="J394" s="238">
        <f t="shared" si="95"/>
        <v>0</v>
      </c>
      <c r="K394" s="238">
        <f t="shared" si="95"/>
        <v>0</v>
      </c>
      <c r="L394" s="238">
        <f t="shared" si="95"/>
        <v>0</v>
      </c>
      <c r="M394" s="238">
        <f t="shared" si="95"/>
        <v>0</v>
      </c>
      <c r="N394" s="238">
        <f>SUM(N395:N396)</f>
        <v>0</v>
      </c>
      <c r="O394" s="235">
        <f>SUM(O395:O396)</f>
        <v>358994.64</v>
      </c>
      <c r="P394" s="235">
        <f>SUM(P395:P396)</f>
        <v>0</v>
      </c>
      <c r="Q394" s="235">
        <f>SUM(Q395:Q396)</f>
        <v>0</v>
      </c>
      <c r="R394" s="239">
        <f>SUM(R395:R396)</f>
        <v>358994.64</v>
      </c>
    </row>
    <row r="395" spans="1:18" s="44" customFormat="1" ht="23.25" customHeight="1">
      <c r="A395" s="93"/>
      <c r="B395" s="35" t="s">
        <v>509</v>
      </c>
      <c r="C395" s="30" t="s">
        <v>712</v>
      </c>
      <c r="D395" s="76">
        <v>287196</v>
      </c>
      <c r="E395" s="237">
        <v>287195.71</v>
      </c>
      <c r="F395" s="322">
        <f t="shared" si="80"/>
        <v>0.9999989902366329</v>
      </c>
      <c r="G395" s="332">
        <f t="shared" si="92"/>
        <v>0.004902234642261694</v>
      </c>
      <c r="H395" s="243"/>
      <c r="I395" s="237"/>
      <c r="J395" s="240"/>
      <c r="K395" s="254"/>
      <c r="L395" s="254"/>
      <c r="M395" s="254"/>
      <c r="N395" s="243"/>
      <c r="O395" s="241">
        <f>E395</f>
        <v>287195.71</v>
      </c>
      <c r="P395" s="481"/>
      <c r="Q395" s="355"/>
      <c r="R395" s="496">
        <f>O395</f>
        <v>287195.71</v>
      </c>
    </row>
    <row r="396" spans="1:18" s="44" customFormat="1" ht="24" customHeight="1">
      <c r="A396" s="93"/>
      <c r="B396" s="35" t="s">
        <v>612</v>
      </c>
      <c r="C396" s="30" t="s">
        <v>712</v>
      </c>
      <c r="D396" s="76">
        <v>71799</v>
      </c>
      <c r="E396" s="237">
        <v>71798.93</v>
      </c>
      <c r="F396" s="322">
        <f t="shared" si="80"/>
        <v>0.9999990250560592</v>
      </c>
      <c r="G396" s="332">
        <f t="shared" si="92"/>
        <v>0.001225558703238716</v>
      </c>
      <c r="H396" s="243"/>
      <c r="I396" s="237"/>
      <c r="J396" s="240"/>
      <c r="K396" s="254"/>
      <c r="L396" s="254"/>
      <c r="M396" s="254"/>
      <c r="N396" s="243"/>
      <c r="O396" s="241">
        <f>E396</f>
        <v>71798.93</v>
      </c>
      <c r="P396" s="481"/>
      <c r="Q396" s="355"/>
      <c r="R396" s="496">
        <f>O396</f>
        <v>71798.93</v>
      </c>
    </row>
    <row r="397" spans="1:19" s="44" customFormat="1" ht="36.75" customHeight="1">
      <c r="A397" s="90" t="s">
        <v>208</v>
      </c>
      <c r="B397" s="91"/>
      <c r="C397" s="356" t="s">
        <v>209</v>
      </c>
      <c r="D397" s="357">
        <f>D398</f>
        <v>25000</v>
      </c>
      <c r="E397" s="238">
        <f>E398</f>
        <v>25000</v>
      </c>
      <c r="F397" s="346">
        <f t="shared" si="80"/>
        <v>1</v>
      </c>
      <c r="G397" s="346">
        <f t="shared" si="92"/>
        <v>0.0004267329273704762</v>
      </c>
      <c r="H397" s="238">
        <f>H398</f>
        <v>0</v>
      </c>
      <c r="I397" s="238">
        <f aca="true" t="shared" si="96" ref="I397:R397">I398</f>
        <v>0</v>
      </c>
      <c r="J397" s="238">
        <f t="shared" si="96"/>
        <v>0</v>
      </c>
      <c r="K397" s="238">
        <f t="shared" si="96"/>
        <v>0</v>
      </c>
      <c r="L397" s="238">
        <f t="shared" si="96"/>
        <v>0</v>
      </c>
      <c r="M397" s="238">
        <f t="shared" si="96"/>
        <v>0</v>
      </c>
      <c r="N397" s="238">
        <f t="shared" si="96"/>
        <v>0</v>
      </c>
      <c r="O397" s="238">
        <f t="shared" si="96"/>
        <v>25000</v>
      </c>
      <c r="P397" s="238">
        <f t="shared" si="96"/>
        <v>0</v>
      </c>
      <c r="Q397" s="238">
        <f t="shared" si="96"/>
        <v>25000</v>
      </c>
      <c r="R397" s="249">
        <f t="shared" si="96"/>
        <v>0</v>
      </c>
      <c r="S397" s="50"/>
    </row>
    <row r="398" spans="1:18" s="44" customFormat="1" ht="36" customHeight="1">
      <c r="A398" s="93"/>
      <c r="B398" s="35" t="s">
        <v>210</v>
      </c>
      <c r="C398" s="30" t="s">
        <v>211</v>
      </c>
      <c r="D398" s="76">
        <v>25000</v>
      </c>
      <c r="E398" s="237">
        <v>25000</v>
      </c>
      <c r="F398" s="322">
        <f t="shared" si="80"/>
        <v>1</v>
      </c>
      <c r="G398" s="332">
        <f t="shared" si="92"/>
        <v>0.0004267329273704762</v>
      </c>
      <c r="H398" s="243"/>
      <c r="I398" s="237"/>
      <c r="J398" s="240"/>
      <c r="K398" s="254"/>
      <c r="L398" s="254"/>
      <c r="M398" s="254"/>
      <c r="N398" s="243"/>
      <c r="O398" s="241">
        <f>E398</f>
        <v>25000</v>
      </c>
      <c r="P398" s="481"/>
      <c r="Q398" s="247">
        <f>O398</f>
        <v>25000</v>
      </c>
      <c r="R398" s="495"/>
    </row>
    <row r="399" spans="1:18" s="43" customFormat="1" ht="25.5" customHeight="1">
      <c r="A399" s="147" t="s">
        <v>513</v>
      </c>
      <c r="B399" s="101"/>
      <c r="C399" s="67" t="s">
        <v>514</v>
      </c>
      <c r="D399" s="173">
        <f>SUM(D400:D400)</f>
        <v>500</v>
      </c>
      <c r="E399" s="235">
        <f>SUM(E400:E400)</f>
        <v>500</v>
      </c>
      <c r="F399" s="346">
        <f t="shared" si="80"/>
        <v>1</v>
      </c>
      <c r="G399" s="346">
        <f t="shared" si="92"/>
        <v>8.534658547409523E-06</v>
      </c>
      <c r="H399" s="238">
        <f>E399</f>
        <v>500</v>
      </c>
      <c r="I399" s="238">
        <f aca="true" t="shared" si="97" ref="I399:R399">SUM(I400:I400)</f>
        <v>0</v>
      </c>
      <c r="J399" s="238">
        <f t="shared" si="97"/>
        <v>500</v>
      </c>
      <c r="K399" s="238">
        <f t="shared" si="97"/>
        <v>0</v>
      </c>
      <c r="L399" s="238">
        <f t="shared" si="97"/>
        <v>0</v>
      </c>
      <c r="M399" s="238">
        <f t="shared" si="97"/>
        <v>0</v>
      </c>
      <c r="N399" s="238">
        <f t="shared" si="97"/>
        <v>0</v>
      </c>
      <c r="O399" s="238">
        <f t="shared" si="97"/>
        <v>0</v>
      </c>
      <c r="P399" s="238">
        <f t="shared" si="97"/>
        <v>0</v>
      </c>
      <c r="Q399" s="238">
        <f t="shared" si="97"/>
        <v>0</v>
      </c>
      <c r="R399" s="249">
        <f t="shared" si="97"/>
        <v>0</v>
      </c>
    </row>
    <row r="400" spans="1:18" s="44" customFormat="1" ht="22.5" customHeight="1">
      <c r="A400" s="92"/>
      <c r="B400" s="35" t="s">
        <v>126</v>
      </c>
      <c r="C400" s="30" t="s">
        <v>127</v>
      </c>
      <c r="D400" s="76">
        <v>500</v>
      </c>
      <c r="E400" s="237">
        <v>500</v>
      </c>
      <c r="F400" s="322">
        <f t="shared" si="80"/>
        <v>1</v>
      </c>
      <c r="G400" s="332">
        <f t="shared" si="92"/>
        <v>8.534658547409523E-06</v>
      </c>
      <c r="H400" s="243">
        <f>E400</f>
        <v>500</v>
      </c>
      <c r="I400" s="237"/>
      <c r="J400" s="237">
        <f>H400</f>
        <v>500</v>
      </c>
      <c r="K400" s="241"/>
      <c r="L400" s="241"/>
      <c r="M400" s="241"/>
      <c r="N400" s="243"/>
      <c r="O400" s="485"/>
      <c r="P400" s="481"/>
      <c r="Q400" s="481"/>
      <c r="R400" s="488"/>
    </row>
    <row r="401" spans="1:18" s="44" customFormat="1" ht="26.25" customHeight="1">
      <c r="A401" s="147" t="s">
        <v>418</v>
      </c>
      <c r="B401" s="100"/>
      <c r="C401" s="67" t="s">
        <v>115</v>
      </c>
      <c r="D401" s="173">
        <f aca="true" t="shared" si="98" ref="D401:R401">D402</f>
        <v>1693264</v>
      </c>
      <c r="E401" s="235">
        <f t="shared" si="98"/>
        <v>1693264</v>
      </c>
      <c r="F401" s="346">
        <f t="shared" si="80"/>
        <v>1</v>
      </c>
      <c r="G401" s="346">
        <f t="shared" si="92"/>
        <v>0.028902860141241677</v>
      </c>
      <c r="H401" s="238">
        <f aca="true" t="shared" si="99" ref="H401:H427">E401</f>
        <v>1693264</v>
      </c>
      <c r="I401" s="238">
        <f t="shared" si="98"/>
        <v>0</v>
      </c>
      <c r="J401" s="238">
        <f t="shared" si="98"/>
        <v>1693264</v>
      </c>
      <c r="K401" s="238">
        <f t="shared" si="98"/>
        <v>0</v>
      </c>
      <c r="L401" s="238">
        <f t="shared" si="98"/>
        <v>0</v>
      </c>
      <c r="M401" s="238">
        <f t="shared" si="98"/>
        <v>0</v>
      </c>
      <c r="N401" s="238">
        <f t="shared" si="98"/>
        <v>0</v>
      </c>
      <c r="O401" s="238">
        <f t="shared" si="98"/>
        <v>0</v>
      </c>
      <c r="P401" s="238">
        <f t="shared" si="98"/>
        <v>0</v>
      </c>
      <c r="Q401" s="238">
        <f t="shared" si="98"/>
        <v>0</v>
      </c>
      <c r="R401" s="249">
        <f t="shared" si="98"/>
        <v>0</v>
      </c>
    </row>
    <row r="402" spans="1:18" s="44" customFormat="1" ht="19.5" customHeight="1">
      <c r="A402" s="87"/>
      <c r="B402" s="35" t="s">
        <v>419</v>
      </c>
      <c r="C402" s="30" t="s">
        <v>420</v>
      </c>
      <c r="D402" s="76">
        <v>1693264</v>
      </c>
      <c r="E402" s="237">
        <v>1693264</v>
      </c>
      <c r="F402" s="322">
        <f t="shared" si="80"/>
        <v>1</v>
      </c>
      <c r="G402" s="332">
        <f t="shared" si="92"/>
        <v>0.028902860141241677</v>
      </c>
      <c r="H402" s="243">
        <f t="shared" si="99"/>
        <v>1693264</v>
      </c>
      <c r="I402" s="237"/>
      <c r="J402" s="240">
        <f>H402</f>
        <v>1693264</v>
      </c>
      <c r="K402" s="241"/>
      <c r="L402" s="241"/>
      <c r="M402" s="241"/>
      <c r="N402" s="243"/>
      <c r="O402" s="485"/>
      <c r="P402" s="481"/>
      <c r="Q402" s="481"/>
      <c r="R402" s="488"/>
    </row>
    <row r="403" spans="1:18" s="44" customFormat="1" ht="19.5" customHeight="1">
      <c r="A403" s="358" t="s">
        <v>710</v>
      </c>
      <c r="B403" s="361"/>
      <c r="C403" s="356" t="s">
        <v>300</v>
      </c>
      <c r="D403" s="357">
        <f>SUM(D404:D405)</f>
        <v>2570092</v>
      </c>
      <c r="E403" s="238">
        <f>SUM(E404:E405)</f>
        <v>2120445.64</v>
      </c>
      <c r="F403" s="346">
        <f t="shared" si="80"/>
        <v>0.8250465897718837</v>
      </c>
      <c r="G403" s="346">
        <f t="shared" si="92"/>
        <v>0.036194559011486514</v>
      </c>
      <c r="H403" s="238">
        <f>SUM(H404:H405)</f>
        <v>88591.6</v>
      </c>
      <c r="I403" s="238">
        <f aca="true" t="shared" si="100" ref="I403:R403">SUM(I404:I405)</f>
        <v>0</v>
      </c>
      <c r="J403" s="238">
        <f t="shared" si="100"/>
        <v>88591.6</v>
      </c>
      <c r="K403" s="238">
        <f t="shared" si="100"/>
        <v>0</v>
      </c>
      <c r="L403" s="238">
        <f t="shared" si="100"/>
        <v>0</v>
      </c>
      <c r="M403" s="238">
        <f t="shared" si="100"/>
        <v>0</v>
      </c>
      <c r="N403" s="238">
        <f t="shared" si="100"/>
        <v>0</v>
      </c>
      <c r="O403" s="238">
        <f t="shared" si="100"/>
        <v>2031854.04</v>
      </c>
      <c r="P403" s="238">
        <f t="shared" si="100"/>
        <v>0</v>
      </c>
      <c r="Q403" s="238">
        <f t="shared" si="100"/>
        <v>2031854.04</v>
      </c>
      <c r="R403" s="249">
        <f t="shared" si="100"/>
        <v>0</v>
      </c>
    </row>
    <row r="404" spans="1:18" s="44" customFormat="1" ht="71.25" customHeight="1">
      <c r="A404" s="87"/>
      <c r="B404" s="35" t="s">
        <v>499</v>
      </c>
      <c r="C404" s="30" t="s">
        <v>711</v>
      </c>
      <c r="D404" s="76">
        <v>88592</v>
      </c>
      <c r="E404" s="237">
        <v>88591.6</v>
      </c>
      <c r="F404" s="322">
        <f t="shared" si="80"/>
        <v>0.9999954849196316</v>
      </c>
      <c r="G404" s="332">
        <f t="shared" si="92"/>
        <v>0.0015121981123373711</v>
      </c>
      <c r="H404" s="243">
        <f>E404</f>
        <v>88591.6</v>
      </c>
      <c r="I404" s="237"/>
      <c r="J404" s="240">
        <f>H404</f>
        <v>88591.6</v>
      </c>
      <c r="K404" s="241"/>
      <c r="L404" s="241"/>
      <c r="M404" s="241"/>
      <c r="N404" s="243"/>
      <c r="O404" s="485"/>
      <c r="P404" s="481"/>
      <c r="Q404" s="355"/>
      <c r="R404" s="495"/>
    </row>
    <row r="405" spans="1:18" s="44" customFormat="1" ht="21.75" customHeight="1">
      <c r="A405" s="87"/>
      <c r="B405" s="35" t="s">
        <v>189</v>
      </c>
      <c r="C405" s="30" t="s">
        <v>712</v>
      </c>
      <c r="D405" s="76">
        <v>2481500</v>
      </c>
      <c r="E405" s="237">
        <v>2031854.04</v>
      </c>
      <c r="F405" s="322">
        <f t="shared" si="80"/>
        <v>0.8188007414870039</v>
      </c>
      <c r="G405" s="332">
        <f t="shared" si="92"/>
        <v>0.034682360899149146</v>
      </c>
      <c r="H405" s="243"/>
      <c r="I405" s="237"/>
      <c r="J405" s="240"/>
      <c r="K405" s="241"/>
      <c r="L405" s="241"/>
      <c r="M405" s="241"/>
      <c r="N405" s="243"/>
      <c r="O405" s="241">
        <f>E405</f>
        <v>2031854.04</v>
      </c>
      <c r="P405" s="481"/>
      <c r="Q405" s="247">
        <f>O405</f>
        <v>2031854.04</v>
      </c>
      <c r="R405" s="495"/>
    </row>
    <row r="406" spans="1:18" s="44" customFormat="1" ht="21.75" customHeight="1">
      <c r="A406" s="88" t="s">
        <v>325</v>
      </c>
      <c r="B406" s="102"/>
      <c r="C406" s="642" t="s">
        <v>332</v>
      </c>
      <c r="D406" s="119">
        <f>D407+D425+D448+D455+D470+D489+D497</f>
        <v>4338957</v>
      </c>
      <c r="E406" s="236">
        <f>E407+E425+E448+E455+E470+E489+E497</f>
        <v>4338956.79</v>
      </c>
      <c r="F406" s="397">
        <f t="shared" si="80"/>
        <v>0.999999951601272</v>
      </c>
      <c r="G406" s="397">
        <f t="shared" si="92"/>
        <v>0.07406302930922817</v>
      </c>
      <c r="H406" s="245">
        <f aca="true" t="shared" si="101" ref="H406:R406">H407+H425+H448+H455+H470+H489+H497</f>
        <v>4325956.79</v>
      </c>
      <c r="I406" s="245">
        <f t="shared" si="101"/>
        <v>2265906.8000000003</v>
      </c>
      <c r="J406" s="245">
        <f t="shared" si="101"/>
        <v>1048345.7</v>
      </c>
      <c r="K406" s="245">
        <f t="shared" si="101"/>
        <v>39142.79</v>
      </c>
      <c r="L406" s="245">
        <f t="shared" si="101"/>
        <v>972561.5</v>
      </c>
      <c r="M406" s="245">
        <f t="shared" si="101"/>
        <v>0</v>
      </c>
      <c r="N406" s="245">
        <f t="shared" si="101"/>
        <v>0</v>
      </c>
      <c r="O406" s="245">
        <f t="shared" si="101"/>
        <v>13000</v>
      </c>
      <c r="P406" s="245">
        <f t="shared" si="101"/>
        <v>0</v>
      </c>
      <c r="Q406" s="245">
        <f t="shared" si="101"/>
        <v>13000</v>
      </c>
      <c r="R406" s="246">
        <f t="shared" si="101"/>
        <v>0</v>
      </c>
    </row>
    <row r="407" spans="1:18" s="44" customFormat="1" ht="21" customHeight="1">
      <c r="A407" s="147" t="s">
        <v>327</v>
      </c>
      <c r="B407" s="101"/>
      <c r="C407" s="67" t="s">
        <v>422</v>
      </c>
      <c r="D407" s="173">
        <f>SUM(D408:D424)</f>
        <v>1340560</v>
      </c>
      <c r="E407" s="235">
        <f>SUM(E408:E424)</f>
        <v>1340559.9999999998</v>
      </c>
      <c r="F407" s="346">
        <f t="shared" si="80"/>
        <v>0.9999999999999998</v>
      </c>
      <c r="G407" s="346">
        <f t="shared" si="92"/>
        <v>0.022882443724630618</v>
      </c>
      <c r="H407" s="238">
        <f aca="true" t="shared" si="102" ref="H407:R407">SUM(H408:H424)</f>
        <v>1340559.9999999998</v>
      </c>
      <c r="I407" s="238">
        <f t="shared" si="102"/>
        <v>726857.56</v>
      </c>
      <c r="J407" s="238">
        <f t="shared" si="102"/>
        <v>479596.52</v>
      </c>
      <c r="K407" s="238">
        <f t="shared" si="102"/>
        <v>0</v>
      </c>
      <c r="L407" s="238">
        <f t="shared" si="102"/>
        <v>134105.92</v>
      </c>
      <c r="M407" s="238">
        <f t="shared" si="102"/>
        <v>0</v>
      </c>
      <c r="N407" s="238">
        <f t="shared" si="102"/>
        <v>0</v>
      </c>
      <c r="O407" s="238">
        <f t="shared" si="102"/>
        <v>0</v>
      </c>
      <c r="P407" s="238">
        <f t="shared" si="102"/>
        <v>0</v>
      </c>
      <c r="Q407" s="238">
        <f t="shared" si="102"/>
        <v>0</v>
      </c>
      <c r="R407" s="249">
        <f t="shared" si="102"/>
        <v>0</v>
      </c>
    </row>
    <row r="408" spans="1:18" s="44" customFormat="1" ht="19.5" customHeight="1">
      <c r="A408" s="93"/>
      <c r="B408" s="35" t="s">
        <v>423</v>
      </c>
      <c r="C408" s="31" t="s">
        <v>424</v>
      </c>
      <c r="D408" s="76">
        <v>134106</v>
      </c>
      <c r="E408" s="237">
        <v>134105.92</v>
      </c>
      <c r="F408" s="322">
        <f t="shared" si="80"/>
        <v>0.9999994034569669</v>
      </c>
      <c r="G408" s="332">
        <f t="shared" si="92"/>
        <v>0.002289096472772436</v>
      </c>
      <c r="H408" s="243">
        <f t="shared" si="99"/>
        <v>134105.92</v>
      </c>
      <c r="I408" s="237"/>
      <c r="J408" s="240"/>
      <c r="K408" s="241"/>
      <c r="L408" s="241">
        <f>H408</f>
        <v>134105.92</v>
      </c>
      <c r="M408" s="241"/>
      <c r="N408" s="243"/>
      <c r="O408" s="485"/>
      <c r="P408" s="481"/>
      <c r="Q408" s="481"/>
      <c r="R408" s="488"/>
    </row>
    <row r="409" spans="1:18" s="44" customFormat="1" ht="15.75" customHeight="1">
      <c r="A409" s="93"/>
      <c r="B409" s="35" t="s">
        <v>119</v>
      </c>
      <c r="C409" s="30" t="s">
        <v>83</v>
      </c>
      <c r="D409" s="76">
        <v>578813</v>
      </c>
      <c r="E409" s="237">
        <v>578812.96</v>
      </c>
      <c r="F409" s="322">
        <f t="shared" si="80"/>
        <v>0.9999999308930517</v>
      </c>
      <c r="G409" s="332">
        <f t="shared" si="92"/>
        <v>0.009879941952830812</v>
      </c>
      <c r="H409" s="243">
        <f t="shared" si="99"/>
        <v>578812.96</v>
      </c>
      <c r="I409" s="237">
        <f>H409</f>
        <v>578812.96</v>
      </c>
      <c r="J409" s="240"/>
      <c r="K409" s="241"/>
      <c r="L409" s="241"/>
      <c r="M409" s="241"/>
      <c r="N409" s="243"/>
      <c r="O409" s="485"/>
      <c r="P409" s="481"/>
      <c r="Q409" s="481"/>
      <c r="R409" s="488"/>
    </row>
    <row r="410" spans="1:18" s="44" customFormat="1" ht="18" customHeight="1">
      <c r="A410" s="93"/>
      <c r="B410" s="35" t="s">
        <v>122</v>
      </c>
      <c r="C410" s="30" t="s">
        <v>123</v>
      </c>
      <c r="D410" s="76">
        <v>38106</v>
      </c>
      <c r="E410" s="237">
        <v>38105.81</v>
      </c>
      <c r="F410" s="322">
        <f t="shared" si="80"/>
        <v>0.9999950139085708</v>
      </c>
      <c r="G410" s="332">
        <f t="shared" si="92"/>
        <v>0.0006504401540449265</v>
      </c>
      <c r="H410" s="243">
        <f t="shared" si="99"/>
        <v>38105.81</v>
      </c>
      <c r="I410" s="237">
        <f>H410</f>
        <v>38105.81</v>
      </c>
      <c r="J410" s="240"/>
      <c r="K410" s="241"/>
      <c r="L410" s="241"/>
      <c r="M410" s="241"/>
      <c r="N410" s="243"/>
      <c r="O410" s="485"/>
      <c r="P410" s="481"/>
      <c r="Q410" s="481"/>
      <c r="R410" s="488"/>
    </row>
    <row r="411" spans="1:18" s="44" customFormat="1" ht="17.25" customHeight="1">
      <c r="A411" s="93"/>
      <c r="B411" s="95" t="s">
        <v>201</v>
      </c>
      <c r="C411" s="30" t="s">
        <v>298</v>
      </c>
      <c r="D411" s="76">
        <v>94729</v>
      </c>
      <c r="E411" s="237">
        <v>94728.79</v>
      </c>
      <c r="F411" s="322">
        <f t="shared" si="80"/>
        <v>0.9999977831498273</v>
      </c>
      <c r="G411" s="332">
        <f t="shared" si="92"/>
        <v>0.0016169557545185234</v>
      </c>
      <c r="H411" s="243">
        <f t="shared" si="99"/>
        <v>94728.79</v>
      </c>
      <c r="I411" s="237">
        <f>H411</f>
        <v>94728.79</v>
      </c>
      <c r="J411" s="240"/>
      <c r="K411" s="241"/>
      <c r="L411" s="241"/>
      <c r="M411" s="241"/>
      <c r="N411" s="243"/>
      <c r="O411" s="485"/>
      <c r="P411" s="481"/>
      <c r="Q411" s="481"/>
      <c r="R411" s="488"/>
    </row>
    <row r="412" spans="1:18" s="44" customFormat="1" ht="15.75" customHeight="1">
      <c r="A412" s="93"/>
      <c r="B412" s="95" t="s">
        <v>124</v>
      </c>
      <c r="C412" s="30" t="s">
        <v>125</v>
      </c>
      <c r="D412" s="76">
        <v>15210</v>
      </c>
      <c r="E412" s="237">
        <v>15210</v>
      </c>
      <c r="F412" s="322">
        <f t="shared" si="80"/>
        <v>1</v>
      </c>
      <c r="G412" s="332">
        <f t="shared" si="92"/>
        <v>0.0002596243130121977</v>
      </c>
      <c r="H412" s="243">
        <f t="shared" si="99"/>
        <v>15210</v>
      </c>
      <c r="I412" s="237">
        <f>H412</f>
        <v>15210</v>
      </c>
      <c r="J412" s="240"/>
      <c r="K412" s="241"/>
      <c r="L412" s="241"/>
      <c r="M412" s="241"/>
      <c r="N412" s="243"/>
      <c r="O412" s="485"/>
      <c r="P412" s="481"/>
      <c r="Q412" s="481"/>
      <c r="R412" s="488"/>
    </row>
    <row r="413" spans="1:18" s="44" customFormat="1" ht="17.25" customHeight="1">
      <c r="A413" s="93"/>
      <c r="B413" s="35" t="s">
        <v>126</v>
      </c>
      <c r="C413" s="31" t="s">
        <v>346</v>
      </c>
      <c r="D413" s="76">
        <v>125675</v>
      </c>
      <c r="E413" s="237">
        <v>125675.04</v>
      </c>
      <c r="F413" s="322">
        <f t="shared" si="80"/>
        <v>1.000000318281281</v>
      </c>
      <c r="G413" s="332">
        <f t="shared" si="92"/>
        <v>0.0021451871086640675</v>
      </c>
      <c r="H413" s="243">
        <f t="shared" si="99"/>
        <v>125675.04</v>
      </c>
      <c r="I413" s="237"/>
      <c r="J413" s="240">
        <f>H413</f>
        <v>125675.04</v>
      </c>
      <c r="K413" s="241"/>
      <c r="L413" s="241"/>
      <c r="M413" s="241"/>
      <c r="N413" s="243"/>
      <c r="O413" s="485"/>
      <c r="P413" s="481"/>
      <c r="Q413" s="481"/>
      <c r="R413" s="488"/>
    </row>
    <row r="414" spans="1:18" s="44" customFormat="1" ht="16.5" customHeight="1">
      <c r="A414" s="93"/>
      <c r="B414" s="35" t="s">
        <v>315</v>
      </c>
      <c r="C414" s="31" t="s">
        <v>425</v>
      </c>
      <c r="D414" s="76">
        <v>168222</v>
      </c>
      <c r="E414" s="237">
        <v>168222.43</v>
      </c>
      <c r="F414" s="322">
        <f t="shared" si="80"/>
        <v>1.000002556146045</v>
      </c>
      <c r="G414" s="332">
        <f aca="true" t="shared" si="103" ref="G414:G445">E414/$E$701</f>
        <v>0.0028714420001310003</v>
      </c>
      <c r="H414" s="243">
        <f t="shared" si="99"/>
        <v>168222.43</v>
      </c>
      <c r="I414" s="237"/>
      <c r="J414" s="240">
        <f aca="true" t="shared" si="104" ref="J414:J424">H414</f>
        <v>168222.43</v>
      </c>
      <c r="K414" s="241"/>
      <c r="L414" s="241"/>
      <c r="M414" s="241"/>
      <c r="N414" s="243"/>
      <c r="O414" s="485"/>
      <c r="P414" s="481"/>
      <c r="Q414" s="481"/>
      <c r="R414" s="488"/>
    </row>
    <row r="415" spans="1:18" s="44" customFormat="1" ht="15.75" customHeight="1">
      <c r="A415" s="93"/>
      <c r="B415" s="35" t="s">
        <v>428</v>
      </c>
      <c r="C415" s="31" t="s">
        <v>435</v>
      </c>
      <c r="D415" s="76">
        <v>9700</v>
      </c>
      <c r="E415" s="237">
        <v>9700</v>
      </c>
      <c r="F415" s="322">
        <f t="shared" si="80"/>
        <v>1</v>
      </c>
      <c r="G415" s="332">
        <f t="shared" si="103"/>
        <v>0.00016557237581974474</v>
      </c>
      <c r="H415" s="243">
        <f t="shared" si="99"/>
        <v>9700</v>
      </c>
      <c r="I415" s="237"/>
      <c r="J415" s="240">
        <f t="shared" si="104"/>
        <v>9700</v>
      </c>
      <c r="K415" s="241"/>
      <c r="L415" s="241"/>
      <c r="M415" s="241"/>
      <c r="N415" s="243"/>
      <c r="O415" s="485"/>
      <c r="P415" s="481"/>
      <c r="Q415" s="481"/>
      <c r="R415" s="488"/>
    </row>
    <row r="416" spans="1:18" s="44" customFormat="1" ht="16.5" customHeight="1">
      <c r="A416" s="93"/>
      <c r="B416" s="35" t="s">
        <v>128</v>
      </c>
      <c r="C416" s="31" t="s">
        <v>318</v>
      </c>
      <c r="D416" s="76">
        <v>99000</v>
      </c>
      <c r="E416" s="237">
        <v>98999.91</v>
      </c>
      <c r="F416" s="322">
        <f t="shared" si="80"/>
        <v>0.9999990909090909</v>
      </c>
      <c r="G416" s="332">
        <f t="shared" si="103"/>
        <v>0.001689860856148547</v>
      </c>
      <c r="H416" s="243">
        <f t="shared" si="99"/>
        <v>98999.91</v>
      </c>
      <c r="I416" s="237"/>
      <c r="J416" s="240">
        <f t="shared" si="104"/>
        <v>98999.91</v>
      </c>
      <c r="K416" s="241"/>
      <c r="L416" s="241"/>
      <c r="M416" s="241"/>
      <c r="N416" s="243"/>
      <c r="O416" s="485"/>
      <c r="P416" s="481"/>
      <c r="Q416" s="481"/>
      <c r="R416" s="488"/>
    </row>
    <row r="417" spans="1:18" s="44" customFormat="1" ht="16.5" customHeight="1">
      <c r="A417" s="93"/>
      <c r="B417" s="35" t="s">
        <v>306</v>
      </c>
      <c r="C417" s="31" t="s">
        <v>307</v>
      </c>
      <c r="D417" s="76">
        <v>1525</v>
      </c>
      <c r="E417" s="237">
        <v>1525</v>
      </c>
      <c r="F417" s="322">
        <f t="shared" si="80"/>
        <v>1</v>
      </c>
      <c r="G417" s="332">
        <f t="shared" si="103"/>
        <v>2.6030708569599045E-05</v>
      </c>
      <c r="H417" s="243">
        <f t="shared" si="99"/>
        <v>1525</v>
      </c>
      <c r="I417" s="237"/>
      <c r="J417" s="240">
        <f t="shared" si="104"/>
        <v>1525</v>
      </c>
      <c r="K417" s="241"/>
      <c r="L417" s="241"/>
      <c r="M417" s="241"/>
      <c r="N417" s="243"/>
      <c r="O417" s="485"/>
      <c r="P417" s="481"/>
      <c r="Q417" s="481"/>
      <c r="R417" s="488"/>
    </row>
    <row r="418" spans="1:18" s="44" customFormat="1" ht="16.5" customHeight="1">
      <c r="A418" s="93"/>
      <c r="B418" s="35" t="s">
        <v>131</v>
      </c>
      <c r="C418" s="31" t="s">
        <v>320</v>
      </c>
      <c r="D418" s="76">
        <v>37584</v>
      </c>
      <c r="E418" s="237">
        <v>37584.39</v>
      </c>
      <c r="F418" s="322">
        <f t="shared" si="80"/>
        <v>1.0000103767560664</v>
      </c>
      <c r="G418" s="332">
        <f t="shared" si="103"/>
        <v>0.000641539870725346</v>
      </c>
      <c r="H418" s="243">
        <f t="shared" si="99"/>
        <v>37584.39</v>
      </c>
      <c r="I418" s="237"/>
      <c r="J418" s="240">
        <f t="shared" si="104"/>
        <v>37584.39</v>
      </c>
      <c r="K418" s="241"/>
      <c r="L418" s="241"/>
      <c r="M418" s="241"/>
      <c r="N418" s="243"/>
      <c r="O418" s="485"/>
      <c r="P418" s="481"/>
      <c r="Q418" s="481"/>
      <c r="R418" s="488"/>
    </row>
    <row r="419" spans="1:18" s="44" customFormat="1" ht="21.75" customHeight="1">
      <c r="A419" s="93"/>
      <c r="B419" s="35" t="s">
        <v>444</v>
      </c>
      <c r="C419" s="30" t="s">
        <v>448</v>
      </c>
      <c r="D419" s="76">
        <v>2097</v>
      </c>
      <c r="E419" s="237">
        <v>2097.13</v>
      </c>
      <c r="F419" s="322">
        <f aca="true" t="shared" si="105" ref="F419:F481">E419/D419</f>
        <v>1.000061993323796</v>
      </c>
      <c r="G419" s="332">
        <f t="shared" si="103"/>
        <v>3.579657695905787E-05</v>
      </c>
      <c r="H419" s="243">
        <f t="shared" si="99"/>
        <v>2097.13</v>
      </c>
      <c r="I419" s="237"/>
      <c r="J419" s="240">
        <f t="shared" si="104"/>
        <v>2097.13</v>
      </c>
      <c r="K419" s="241"/>
      <c r="L419" s="241"/>
      <c r="M419" s="241"/>
      <c r="N419" s="243"/>
      <c r="O419" s="485"/>
      <c r="P419" s="481"/>
      <c r="Q419" s="481"/>
      <c r="R419" s="488"/>
    </row>
    <row r="420" spans="1:18" s="44" customFormat="1" ht="16.5" customHeight="1">
      <c r="A420" s="93"/>
      <c r="B420" s="35" t="s">
        <v>133</v>
      </c>
      <c r="C420" s="31" t="s">
        <v>134</v>
      </c>
      <c r="D420" s="76">
        <v>3150</v>
      </c>
      <c r="E420" s="237">
        <v>3150</v>
      </c>
      <c r="F420" s="322">
        <f t="shared" si="105"/>
        <v>1</v>
      </c>
      <c r="G420" s="332">
        <f t="shared" si="103"/>
        <v>5.3768348848679996E-05</v>
      </c>
      <c r="H420" s="243">
        <f t="shared" si="99"/>
        <v>3150</v>
      </c>
      <c r="I420" s="237"/>
      <c r="J420" s="240">
        <f t="shared" si="104"/>
        <v>3150</v>
      </c>
      <c r="K420" s="241"/>
      <c r="L420" s="241"/>
      <c r="M420" s="241"/>
      <c r="N420" s="243"/>
      <c r="O420" s="485"/>
      <c r="P420" s="481"/>
      <c r="Q420" s="481"/>
      <c r="R420" s="488"/>
    </row>
    <row r="421" spans="1:18" s="44" customFormat="1" ht="16.5" customHeight="1">
      <c r="A421" s="93"/>
      <c r="B421" s="35" t="s">
        <v>135</v>
      </c>
      <c r="C421" s="31" t="s">
        <v>136</v>
      </c>
      <c r="D421" s="76">
        <v>864</v>
      </c>
      <c r="E421" s="237">
        <v>864</v>
      </c>
      <c r="F421" s="322">
        <f t="shared" si="105"/>
        <v>1</v>
      </c>
      <c r="G421" s="332">
        <f t="shared" si="103"/>
        <v>1.4747889969923657E-05</v>
      </c>
      <c r="H421" s="243">
        <f t="shared" si="99"/>
        <v>864</v>
      </c>
      <c r="I421" s="237"/>
      <c r="J421" s="240">
        <f t="shared" si="104"/>
        <v>864</v>
      </c>
      <c r="K421" s="241"/>
      <c r="L421" s="241"/>
      <c r="M421" s="241"/>
      <c r="N421" s="243"/>
      <c r="O421" s="485"/>
      <c r="P421" s="481"/>
      <c r="Q421" s="481"/>
      <c r="R421" s="488"/>
    </row>
    <row r="422" spans="1:18" s="44" customFormat="1" ht="15" customHeight="1">
      <c r="A422" s="93"/>
      <c r="B422" s="35" t="s">
        <v>137</v>
      </c>
      <c r="C422" s="31" t="s">
        <v>138</v>
      </c>
      <c r="D422" s="76">
        <v>28625</v>
      </c>
      <c r="E422" s="237">
        <v>28625</v>
      </c>
      <c r="F422" s="322">
        <f t="shared" si="105"/>
        <v>1</v>
      </c>
      <c r="G422" s="332">
        <f t="shared" si="103"/>
        <v>0.0004886092018391952</v>
      </c>
      <c r="H422" s="243">
        <f t="shared" si="99"/>
        <v>28625</v>
      </c>
      <c r="I422" s="237"/>
      <c r="J422" s="240">
        <f t="shared" si="104"/>
        <v>28625</v>
      </c>
      <c r="K422" s="241"/>
      <c r="L422" s="241"/>
      <c r="M422" s="241"/>
      <c r="N422" s="243"/>
      <c r="O422" s="485"/>
      <c r="P422" s="481"/>
      <c r="Q422" s="481"/>
      <c r="R422" s="488"/>
    </row>
    <row r="423" spans="1:18" s="44" customFormat="1" ht="22.5" customHeight="1">
      <c r="A423" s="93"/>
      <c r="B423" s="35" t="s">
        <v>445</v>
      </c>
      <c r="C423" s="30" t="s">
        <v>1021</v>
      </c>
      <c r="D423" s="76">
        <v>1654</v>
      </c>
      <c r="E423" s="237">
        <v>1653.62</v>
      </c>
      <c r="F423" s="322">
        <f t="shared" si="105"/>
        <v>0.999770253929867</v>
      </c>
      <c r="G423" s="332">
        <f t="shared" si="103"/>
        <v>2.822616413433467E-05</v>
      </c>
      <c r="H423" s="243">
        <f t="shared" si="99"/>
        <v>1653.62</v>
      </c>
      <c r="I423" s="237"/>
      <c r="J423" s="240">
        <f t="shared" si="104"/>
        <v>1653.62</v>
      </c>
      <c r="K423" s="241"/>
      <c r="L423" s="241"/>
      <c r="M423" s="241"/>
      <c r="N423" s="243"/>
      <c r="O423" s="485"/>
      <c r="P423" s="481"/>
      <c r="Q423" s="481"/>
      <c r="R423" s="488"/>
    </row>
    <row r="424" spans="1:18" s="44" customFormat="1" ht="24" customHeight="1">
      <c r="A424" s="93"/>
      <c r="B424" s="35" t="s">
        <v>447</v>
      </c>
      <c r="C424" s="30" t="s">
        <v>1026</v>
      </c>
      <c r="D424" s="76">
        <v>1500</v>
      </c>
      <c r="E424" s="237">
        <v>1500</v>
      </c>
      <c r="F424" s="322">
        <f t="shared" si="105"/>
        <v>1</v>
      </c>
      <c r="G424" s="332">
        <f t="shared" si="103"/>
        <v>2.560397564222857E-05</v>
      </c>
      <c r="H424" s="243">
        <f t="shared" si="99"/>
        <v>1500</v>
      </c>
      <c r="I424" s="237"/>
      <c r="J424" s="240">
        <f t="shared" si="104"/>
        <v>1500</v>
      </c>
      <c r="K424" s="241"/>
      <c r="L424" s="241"/>
      <c r="M424" s="241"/>
      <c r="N424" s="243"/>
      <c r="O424" s="485"/>
      <c r="P424" s="481"/>
      <c r="Q424" s="481"/>
      <c r="R424" s="488"/>
    </row>
    <row r="425" spans="1:18" s="44" customFormat="1" ht="17.25" customHeight="1">
      <c r="A425" s="147" t="s">
        <v>328</v>
      </c>
      <c r="B425" s="101"/>
      <c r="C425" s="67" t="s">
        <v>427</v>
      </c>
      <c r="D425" s="173">
        <f>SUM(D426:D447)</f>
        <v>1078450</v>
      </c>
      <c r="E425" s="235">
        <f>SUM(E426:E447)</f>
        <v>1078450</v>
      </c>
      <c r="F425" s="346">
        <f t="shared" si="105"/>
        <v>1</v>
      </c>
      <c r="G425" s="346">
        <f t="shared" si="103"/>
        <v>0.0184084050209076</v>
      </c>
      <c r="H425" s="238">
        <f>SUM(H426:H447)</f>
        <v>1078450</v>
      </c>
      <c r="I425" s="238">
        <f aca="true" t="shared" si="106" ref="I425:R425">SUM(I426:I447)</f>
        <v>698989.5599999999</v>
      </c>
      <c r="J425" s="238">
        <f t="shared" si="106"/>
        <v>377649.44000000006</v>
      </c>
      <c r="K425" s="238">
        <f t="shared" si="106"/>
        <v>1811</v>
      </c>
      <c r="L425" s="238">
        <f t="shared" si="106"/>
        <v>0</v>
      </c>
      <c r="M425" s="238">
        <f t="shared" si="106"/>
        <v>0</v>
      </c>
      <c r="N425" s="238">
        <f t="shared" si="106"/>
        <v>0</v>
      </c>
      <c r="O425" s="238">
        <f t="shared" si="106"/>
        <v>0</v>
      </c>
      <c r="P425" s="238">
        <f t="shared" si="106"/>
        <v>0</v>
      </c>
      <c r="Q425" s="238">
        <f t="shared" si="106"/>
        <v>0</v>
      </c>
      <c r="R425" s="249">
        <f t="shared" si="106"/>
        <v>0</v>
      </c>
    </row>
    <row r="426" spans="1:18" s="44" customFormat="1" ht="33" customHeight="1">
      <c r="A426" s="354"/>
      <c r="B426" s="432" t="s">
        <v>467</v>
      </c>
      <c r="C426" s="127" t="s">
        <v>713</v>
      </c>
      <c r="D426" s="176">
        <v>1811</v>
      </c>
      <c r="E426" s="247">
        <v>1811</v>
      </c>
      <c r="F426" s="322">
        <f t="shared" si="105"/>
        <v>1</v>
      </c>
      <c r="G426" s="332">
        <f t="shared" si="103"/>
        <v>3.091253325871729E-05</v>
      </c>
      <c r="H426" s="243">
        <f t="shared" si="99"/>
        <v>1811</v>
      </c>
      <c r="I426" s="247"/>
      <c r="J426" s="247"/>
      <c r="K426" s="247">
        <f>E426</f>
        <v>1811</v>
      </c>
      <c r="L426" s="247"/>
      <c r="M426" s="247"/>
      <c r="N426" s="247"/>
      <c r="O426" s="247"/>
      <c r="P426" s="481"/>
      <c r="Q426" s="481"/>
      <c r="R426" s="488"/>
    </row>
    <row r="427" spans="1:18" s="44" customFormat="1" ht="21.75" customHeight="1">
      <c r="A427" s="87"/>
      <c r="B427" s="35" t="s">
        <v>119</v>
      </c>
      <c r="C427" s="30" t="s">
        <v>120</v>
      </c>
      <c r="D427" s="76">
        <v>546564</v>
      </c>
      <c r="E427" s="237">
        <v>546564</v>
      </c>
      <c r="F427" s="322">
        <f t="shared" si="105"/>
        <v>1</v>
      </c>
      <c r="G427" s="332">
        <f t="shared" si="103"/>
        <v>0.009329474228612678</v>
      </c>
      <c r="H427" s="243">
        <f t="shared" si="99"/>
        <v>546564</v>
      </c>
      <c r="I427" s="237">
        <f>H427</f>
        <v>546564</v>
      </c>
      <c r="J427" s="240"/>
      <c r="K427" s="241"/>
      <c r="L427" s="241"/>
      <c r="M427" s="241"/>
      <c r="N427" s="243"/>
      <c r="O427" s="485"/>
      <c r="P427" s="481"/>
      <c r="Q427" s="481"/>
      <c r="R427" s="488"/>
    </row>
    <row r="428" spans="1:18" s="44" customFormat="1" ht="17.25" customHeight="1">
      <c r="A428" s="87"/>
      <c r="B428" s="35" t="s">
        <v>122</v>
      </c>
      <c r="C428" s="30" t="s">
        <v>123</v>
      </c>
      <c r="D428" s="76">
        <v>44015</v>
      </c>
      <c r="E428" s="237">
        <v>44014.94</v>
      </c>
      <c r="F428" s="322">
        <f t="shared" si="105"/>
        <v>0.999998636828354</v>
      </c>
      <c r="G428" s="332">
        <f t="shared" si="103"/>
        <v>0.0007513049677694347</v>
      </c>
      <c r="H428" s="243">
        <f aca="true" t="shared" si="107" ref="H428:H491">E428</f>
        <v>44014.94</v>
      </c>
      <c r="I428" s="237">
        <f>H428</f>
        <v>44014.94</v>
      </c>
      <c r="J428" s="240"/>
      <c r="K428" s="241"/>
      <c r="L428" s="241"/>
      <c r="M428" s="241"/>
      <c r="N428" s="243"/>
      <c r="O428" s="485"/>
      <c r="P428" s="481"/>
      <c r="Q428" s="481"/>
      <c r="R428" s="488"/>
    </row>
    <row r="429" spans="1:18" s="44" customFormat="1" ht="15.75" customHeight="1">
      <c r="A429" s="87"/>
      <c r="B429" s="95" t="s">
        <v>201</v>
      </c>
      <c r="C429" s="30" t="s">
        <v>298</v>
      </c>
      <c r="D429" s="76">
        <v>92056</v>
      </c>
      <c r="E429" s="237">
        <v>92055.83</v>
      </c>
      <c r="F429" s="322">
        <f t="shared" si="105"/>
        <v>0.9999981532979926</v>
      </c>
      <c r="G429" s="332">
        <f t="shared" si="103"/>
        <v>0.0015713301526967562</v>
      </c>
      <c r="H429" s="243">
        <f t="shared" si="107"/>
        <v>92055.83</v>
      </c>
      <c r="I429" s="237">
        <f>H429</f>
        <v>92055.83</v>
      </c>
      <c r="J429" s="240"/>
      <c r="K429" s="241"/>
      <c r="L429" s="241"/>
      <c r="M429" s="241"/>
      <c r="N429" s="243"/>
      <c r="O429" s="485"/>
      <c r="P429" s="481"/>
      <c r="Q429" s="481"/>
      <c r="R429" s="488"/>
    </row>
    <row r="430" spans="1:18" s="44" customFormat="1" ht="13.5" customHeight="1">
      <c r="A430" s="87"/>
      <c r="B430" s="35" t="s">
        <v>124</v>
      </c>
      <c r="C430" s="31" t="s">
        <v>125</v>
      </c>
      <c r="D430" s="76">
        <v>13155</v>
      </c>
      <c r="E430" s="237">
        <v>13154.79</v>
      </c>
      <c r="F430" s="322">
        <f t="shared" si="105"/>
        <v>0.9999840364880275</v>
      </c>
      <c r="G430" s="332">
        <f t="shared" si="103"/>
        <v>0.00022454328182575466</v>
      </c>
      <c r="H430" s="243">
        <f t="shared" si="107"/>
        <v>13154.79</v>
      </c>
      <c r="I430" s="237">
        <f>H430</f>
        <v>13154.79</v>
      </c>
      <c r="J430" s="240"/>
      <c r="K430" s="241"/>
      <c r="L430" s="241"/>
      <c r="M430" s="241"/>
      <c r="N430" s="243"/>
      <c r="O430" s="485"/>
      <c r="P430" s="481"/>
      <c r="Q430" s="481"/>
      <c r="R430" s="488"/>
    </row>
    <row r="431" spans="1:18" s="44" customFormat="1" ht="13.5" customHeight="1">
      <c r="A431" s="87"/>
      <c r="B431" s="35" t="s">
        <v>855</v>
      </c>
      <c r="C431" s="31" t="s">
        <v>429</v>
      </c>
      <c r="D431" s="76">
        <v>3200</v>
      </c>
      <c r="E431" s="237">
        <v>3200</v>
      </c>
      <c r="F431" s="322">
        <f t="shared" si="105"/>
        <v>1</v>
      </c>
      <c r="G431" s="332">
        <f t="shared" si="103"/>
        <v>5.462181470342095E-05</v>
      </c>
      <c r="H431" s="243">
        <f t="shared" si="107"/>
        <v>3200</v>
      </c>
      <c r="I431" s="237">
        <f>H431</f>
        <v>3200</v>
      </c>
      <c r="J431" s="240"/>
      <c r="K431" s="241"/>
      <c r="L431" s="241"/>
      <c r="M431" s="241"/>
      <c r="N431" s="243"/>
      <c r="O431" s="485"/>
      <c r="P431" s="481"/>
      <c r="Q431" s="481"/>
      <c r="R431" s="488"/>
    </row>
    <row r="432" spans="1:18" s="44" customFormat="1" ht="15.75" customHeight="1">
      <c r="A432" s="87"/>
      <c r="B432" s="35" t="s">
        <v>126</v>
      </c>
      <c r="C432" s="31" t="s">
        <v>441</v>
      </c>
      <c r="D432" s="76">
        <v>29779</v>
      </c>
      <c r="E432" s="237">
        <v>29779.83</v>
      </c>
      <c r="F432" s="322">
        <f t="shared" si="105"/>
        <v>1.0000278719903288</v>
      </c>
      <c r="G432" s="332">
        <f t="shared" si="103"/>
        <v>0.0005083213612998051</v>
      </c>
      <c r="H432" s="243">
        <f t="shared" si="107"/>
        <v>29779.83</v>
      </c>
      <c r="I432" s="237"/>
      <c r="J432" s="240">
        <f>H432</f>
        <v>29779.83</v>
      </c>
      <c r="K432" s="241"/>
      <c r="L432" s="241"/>
      <c r="M432" s="241"/>
      <c r="N432" s="243"/>
      <c r="O432" s="485"/>
      <c r="P432" s="481"/>
      <c r="Q432" s="481"/>
      <c r="R432" s="488"/>
    </row>
    <row r="433" spans="1:18" s="44" customFormat="1" ht="16.5" customHeight="1">
      <c r="A433" s="87"/>
      <c r="B433" s="35" t="s">
        <v>315</v>
      </c>
      <c r="C433" s="31" t="s">
        <v>1078</v>
      </c>
      <c r="D433" s="76">
        <v>947</v>
      </c>
      <c r="E433" s="237">
        <v>946.85</v>
      </c>
      <c r="F433" s="322">
        <f t="shared" si="105"/>
        <v>0.9998416050686378</v>
      </c>
      <c r="G433" s="332">
        <f t="shared" si="103"/>
        <v>1.6162082891229415E-05</v>
      </c>
      <c r="H433" s="243">
        <f t="shared" si="107"/>
        <v>946.85</v>
      </c>
      <c r="I433" s="237"/>
      <c r="J433" s="240">
        <f aca="true" t="shared" si="108" ref="J433:J447">H433</f>
        <v>946.85</v>
      </c>
      <c r="K433" s="241"/>
      <c r="L433" s="241"/>
      <c r="M433" s="241"/>
      <c r="N433" s="243"/>
      <c r="O433" s="485"/>
      <c r="P433" s="481"/>
      <c r="Q433" s="481"/>
      <c r="R433" s="488"/>
    </row>
    <row r="434" spans="1:18" s="44" customFormat="1" ht="16.5" customHeight="1">
      <c r="A434" s="87"/>
      <c r="B434" s="35" t="s">
        <v>428</v>
      </c>
      <c r="C434" s="31" t="s">
        <v>23</v>
      </c>
      <c r="D434" s="76">
        <v>9887</v>
      </c>
      <c r="E434" s="237">
        <v>9887.28</v>
      </c>
      <c r="F434" s="322">
        <f t="shared" si="105"/>
        <v>1.000028320016183</v>
      </c>
      <c r="G434" s="332">
        <f t="shared" si="103"/>
        <v>0.00016876911752526248</v>
      </c>
      <c r="H434" s="243">
        <f t="shared" si="107"/>
        <v>9887.28</v>
      </c>
      <c r="I434" s="237"/>
      <c r="J434" s="240">
        <f t="shared" si="108"/>
        <v>9887.28</v>
      </c>
      <c r="K434" s="241"/>
      <c r="L434" s="241"/>
      <c r="M434" s="241"/>
      <c r="N434" s="243"/>
      <c r="O434" s="485"/>
      <c r="P434" s="481"/>
      <c r="Q434" s="481"/>
      <c r="R434" s="488"/>
    </row>
    <row r="435" spans="1:18" s="44" customFormat="1" ht="14.25" customHeight="1">
      <c r="A435" s="87"/>
      <c r="B435" s="35" t="s">
        <v>128</v>
      </c>
      <c r="C435" s="31" t="s">
        <v>318</v>
      </c>
      <c r="D435" s="76">
        <v>85659</v>
      </c>
      <c r="E435" s="237">
        <v>85658.39</v>
      </c>
      <c r="F435" s="322">
        <f t="shared" si="105"/>
        <v>0.9999928787401207</v>
      </c>
      <c r="G435" s="332">
        <f t="shared" si="103"/>
        <v>0.001462130220741677</v>
      </c>
      <c r="H435" s="243">
        <f t="shared" si="107"/>
        <v>85658.39</v>
      </c>
      <c r="I435" s="237"/>
      <c r="J435" s="240">
        <f t="shared" si="108"/>
        <v>85658.39</v>
      </c>
      <c r="K435" s="241"/>
      <c r="L435" s="241"/>
      <c r="M435" s="241"/>
      <c r="N435" s="243"/>
      <c r="O435" s="485"/>
      <c r="P435" s="481"/>
      <c r="Q435" s="481"/>
      <c r="R435" s="488"/>
    </row>
    <row r="436" spans="1:18" s="44" customFormat="1" ht="14.25" customHeight="1">
      <c r="A436" s="87"/>
      <c r="B436" s="35" t="s">
        <v>306</v>
      </c>
      <c r="C436" s="31" t="s">
        <v>307</v>
      </c>
      <c r="D436" s="76">
        <v>440</v>
      </c>
      <c r="E436" s="237">
        <v>440</v>
      </c>
      <c r="F436" s="322">
        <f t="shared" si="105"/>
        <v>1</v>
      </c>
      <c r="G436" s="332">
        <f t="shared" si="103"/>
        <v>7.510499521720381E-06</v>
      </c>
      <c r="H436" s="243">
        <f t="shared" si="107"/>
        <v>440</v>
      </c>
      <c r="I436" s="237"/>
      <c r="J436" s="240">
        <f t="shared" si="108"/>
        <v>440</v>
      </c>
      <c r="K436" s="241"/>
      <c r="L436" s="241"/>
      <c r="M436" s="241"/>
      <c r="N436" s="243"/>
      <c r="O436" s="485"/>
      <c r="P436" s="481"/>
      <c r="Q436" s="481"/>
      <c r="R436" s="488"/>
    </row>
    <row r="437" spans="1:18" s="44" customFormat="1" ht="14.25" customHeight="1">
      <c r="A437" s="87"/>
      <c r="B437" s="35" t="s">
        <v>131</v>
      </c>
      <c r="C437" s="31" t="s">
        <v>320</v>
      </c>
      <c r="D437" s="76">
        <v>220990</v>
      </c>
      <c r="E437" s="237">
        <v>220989.94</v>
      </c>
      <c r="F437" s="322">
        <f t="shared" si="105"/>
        <v>0.999999728494502</v>
      </c>
      <c r="G437" s="332">
        <f t="shared" si="103"/>
        <v>0.0037721473606250355</v>
      </c>
      <c r="H437" s="243">
        <f t="shared" si="107"/>
        <v>220989.94</v>
      </c>
      <c r="I437" s="237"/>
      <c r="J437" s="240">
        <f t="shared" si="108"/>
        <v>220989.94</v>
      </c>
      <c r="K437" s="241"/>
      <c r="L437" s="241"/>
      <c r="M437" s="241"/>
      <c r="N437" s="243"/>
      <c r="O437" s="485"/>
      <c r="P437" s="481"/>
      <c r="Q437" s="481"/>
      <c r="R437" s="488"/>
    </row>
    <row r="438" spans="1:18" s="44" customFormat="1" ht="15.75" customHeight="1">
      <c r="A438" s="87"/>
      <c r="B438" s="35" t="s">
        <v>857</v>
      </c>
      <c r="C438" s="31" t="s">
        <v>858</v>
      </c>
      <c r="D438" s="76">
        <v>622</v>
      </c>
      <c r="E438" s="237">
        <v>621.56</v>
      </c>
      <c r="F438" s="322">
        <f t="shared" si="105"/>
        <v>0.9992926045016076</v>
      </c>
      <c r="G438" s="332">
        <f t="shared" si="103"/>
        <v>1.0609604733455726E-05</v>
      </c>
      <c r="H438" s="243">
        <f t="shared" si="107"/>
        <v>621.56</v>
      </c>
      <c r="I438" s="237"/>
      <c r="J438" s="240">
        <f t="shared" si="108"/>
        <v>621.56</v>
      </c>
      <c r="K438" s="241"/>
      <c r="L438" s="241"/>
      <c r="M438" s="241"/>
      <c r="N438" s="243"/>
      <c r="O438" s="485"/>
      <c r="P438" s="481"/>
      <c r="Q438" s="481"/>
      <c r="R438" s="488"/>
    </row>
    <row r="439" spans="1:18" s="44" customFormat="1" ht="21" customHeight="1">
      <c r="A439" s="87"/>
      <c r="B439" s="35" t="s">
        <v>451</v>
      </c>
      <c r="C439" s="30" t="s">
        <v>453</v>
      </c>
      <c r="D439" s="76">
        <v>559</v>
      </c>
      <c r="E439" s="237">
        <v>559.28</v>
      </c>
      <c r="F439" s="322">
        <f t="shared" si="105"/>
        <v>1.0005008944543827</v>
      </c>
      <c r="G439" s="332">
        <f t="shared" si="103"/>
        <v>9.546527664790396E-06</v>
      </c>
      <c r="H439" s="243">
        <f t="shared" si="107"/>
        <v>559.28</v>
      </c>
      <c r="I439" s="237"/>
      <c r="J439" s="240">
        <f t="shared" si="108"/>
        <v>559.28</v>
      </c>
      <c r="K439" s="241"/>
      <c r="L439" s="241"/>
      <c r="M439" s="241"/>
      <c r="N439" s="243"/>
      <c r="O439" s="485"/>
      <c r="P439" s="481"/>
      <c r="Q439" s="481"/>
      <c r="R439" s="488"/>
    </row>
    <row r="440" spans="1:18" s="44" customFormat="1" ht="22.5" customHeight="1">
      <c r="A440" s="87"/>
      <c r="B440" s="35" t="s">
        <v>444</v>
      </c>
      <c r="C440" s="30" t="s">
        <v>448</v>
      </c>
      <c r="D440" s="76">
        <v>1103</v>
      </c>
      <c r="E440" s="237">
        <v>1103.27</v>
      </c>
      <c r="F440" s="322">
        <f t="shared" si="105"/>
        <v>1.0002447869446962</v>
      </c>
      <c r="G440" s="332">
        <f t="shared" si="103"/>
        <v>1.883206547120101E-05</v>
      </c>
      <c r="H440" s="243">
        <f t="shared" si="107"/>
        <v>1103.27</v>
      </c>
      <c r="I440" s="237"/>
      <c r="J440" s="240">
        <f t="shared" si="108"/>
        <v>1103.27</v>
      </c>
      <c r="K440" s="241"/>
      <c r="L440" s="241"/>
      <c r="M440" s="241"/>
      <c r="N440" s="243"/>
      <c r="O440" s="485"/>
      <c r="P440" s="481"/>
      <c r="Q440" s="481"/>
      <c r="R440" s="488"/>
    </row>
    <row r="441" spans="1:18" s="44" customFormat="1" ht="15.75" customHeight="1">
      <c r="A441" s="87"/>
      <c r="B441" s="35" t="s">
        <v>133</v>
      </c>
      <c r="C441" s="31" t="s">
        <v>134</v>
      </c>
      <c r="D441" s="76">
        <v>295</v>
      </c>
      <c r="E441" s="237">
        <v>295.1</v>
      </c>
      <c r="F441" s="322">
        <f t="shared" si="105"/>
        <v>1.0003389830508476</v>
      </c>
      <c r="G441" s="332">
        <f t="shared" si="103"/>
        <v>5.037155474681101E-06</v>
      </c>
      <c r="H441" s="243">
        <f t="shared" si="107"/>
        <v>295.1</v>
      </c>
      <c r="I441" s="237"/>
      <c r="J441" s="240">
        <f t="shared" si="108"/>
        <v>295.1</v>
      </c>
      <c r="K441" s="241"/>
      <c r="L441" s="241"/>
      <c r="M441" s="241"/>
      <c r="N441" s="243"/>
      <c r="O441" s="485"/>
      <c r="P441" s="481"/>
      <c r="Q441" s="481"/>
      <c r="R441" s="488"/>
    </row>
    <row r="442" spans="1:18" s="44" customFormat="1" ht="15.75" customHeight="1">
      <c r="A442" s="87"/>
      <c r="B442" s="35" t="s">
        <v>137</v>
      </c>
      <c r="C442" s="31" t="s">
        <v>138</v>
      </c>
      <c r="D442" s="76">
        <v>21306</v>
      </c>
      <c r="E442" s="237">
        <v>21306</v>
      </c>
      <c r="F442" s="322">
        <f t="shared" si="105"/>
        <v>1</v>
      </c>
      <c r="G442" s="332">
        <f t="shared" si="103"/>
        <v>0.00036367887002221463</v>
      </c>
      <c r="H442" s="243">
        <f t="shared" si="107"/>
        <v>21306</v>
      </c>
      <c r="I442" s="237"/>
      <c r="J442" s="240">
        <f t="shared" si="108"/>
        <v>21306</v>
      </c>
      <c r="K442" s="241"/>
      <c r="L442" s="241"/>
      <c r="M442" s="241"/>
      <c r="N442" s="243"/>
      <c r="O442" s="485"/>
      <c r="P442" s="481"/>
      <c r="Q442" s="481"/>
      <c r="R442" s="488"/>
    </row>
    <row r="443" spans="1:18" s="44" customFormat="1" ht="16.5" customHeight="1">
      <c r="A443" s="87"/>
      <c r="B443" s="35" t="s">
        <v>187</v>
      </c>
      <c r="C443" s="31" t="s">
        <v>188</v>
      </c>
      <c r="D443" s="76">
        <v>3682</v>
      </c>
      <c r="E443" s="237">
        <v>3682</v>
      </c>
      <c r="F443" s="322">
        <f t="shared" si="105"/>
        <v>1</v>
      </c>
      <c r="G443" s="332">
        <f t="shared" si="103"/>
        <v>6.284922554312374E-05</v>
      </c>
      <c r="H443" s="243">
        <f t="shared" si="107"/>
        <v>3682</v>
      </c>
      <c r="I443" s="237"/>
      <c r="J443" s="240">
        <f t="shared" si="108"/>
        <v>3682</v>
      </c>
      <c r="K443" s="241"/>
      <c r="L443" s="241"/>
      <c r="M443" s="241"/>
      <c r="N443" s="243"/>
      <c r="O443" s="485"/>
      <c r="P443" s="481"/>
      <c r="Q443" s="481"/>
      <c r="R443" s="488"/>
    </row>
    <row r="444" spans="1:18" s="44" customFormat="1" ht="18.75" customHeight="1">
      <c r="A444" s="87"/>
      <c r="B444" s="35" t="s">
        <v>323</v>
      </c>
      <c r="C444" s="31" t="s">
        <v>324</v>
      </c>
      <c r="D444" s="76">
        <v>426</v>
      </c>
      <c r="E444" s="237">
        <v>426.24</v>
      </c>
      <c r="F444" s="322">
        <f t="shared" si="105"/>
        <v>1.0005633802816902</v>
      </c>
      <c r="G444" s="332">
        <f t="shared" si="103"/>
        <v>7.275625718495671E-06</v>
      </c>
      <c r="H444" s="243">
        <f t="shared" si="107"/>
        <v>426.24</v>
      </c>
      <c r="I444" s="237"/>
      <c r="J444" s="240">
        <f t="shared" si="108"/>
        <v>426.24</v>
      </c>
      <c r="K444" s="241"/>
      <c r="L444" s="241"/>
      <c r="M444" s="241"/>
      <c r="N444" s="243"/>
      <c r="O444" s="485"/>
      <c r="P444" s="481"/>
      <c r="Q444" s="481"/>
      <c r="R444" s="488"/>
    </row>
    <row r="445" spans="1:18" s="44" customFormat="1" ht="18" customHeight="1">
      <c r="A445" s="87"/>
      <c r="B445" s="35" t="s">
        <v>445</v>
      </c>
      <c r="C445" s="30" t="s">
        <v>1021</v>
      </c>
      <c r="D445" s="76">
        <v>1175</v>
      </c>
      <c r="E445" s="237">
        <v>1175</v>
      </c>
      <c r="F445" s="322">
        <f t="shared" si="105"/>
        <v>1</v>
      </c>
      <c r="G445" s="332">
        <f t="shared" si="103"/>
        <v>2.005644758641238E-05</v>
      </c>
      <c r="H445" s="243">
        <f t="shared" si="107"/>
        <v>1175</v>
      </c>
      <c r="I445" s="237"/>
      <c r="J445" s="240">
        <f t="shared" si="108"/>
        <v>1175</v>
      </c>
      <c r="K445" s="241"/>
      <c r="L445" s="241"/>
      <c r="M445" s="241"/>
      <c r="N445" s="243"/>
      <c r="O445" s="485"/>
      <c r="P445" s="481"/>
      <c r="Q445" s="481"/>
      <c r="R445" s="488"/>
    </row>
    <row r="446" spans="1:18" s="44" customFormat="1" ht="20.25" customHeight="1">
      <c r="A446" s="87"/>
      <c r="B446" s="35" t="s">
        <v>446</v>
      </c>
      <c r="C446" s="30" t="s">
        <v>449</v>
      </c>
      <c r="D446" s="76">
        <v>677</v>
      </c>
      <c r="E446" s="237">
        <v>676.95</v>
      </c>
      <c r="F446" s="322">
        <f t="shared" si="105"/>
        <v>0.9999261447562777</v>
      </c>
      <c r="G446" s="332">
        <f aca="true" t="shared" si="109" ref="G446:G477">E446/$E$701</f>
        <v>1.1555074207337754E-05</v>
      </c>
      <c r="H446" s="243">
        <f t="shared" si="107"/>
        <v>676.95</v>
      </c>
      <c r="I446" s="237"/>
      <c r="J446" s="240">
        <f t="shared" si="108"/>
        <v>676.95</v>
      </c>
      <c r="K446" s="241"/>
      <c r="L446" s="241"/>
      <c r="M446" s="241"/>
      <c r="N446" s="243"/>
      <c r="O446" s="485"/>
      <c r="P446" s="481"/>
      <c r="Q446" s="481"/>
      <c r="R446" s="488"/>
    </row>
    <row r="447" spans="1:18" s="44" customFormat="1" ht="20.25" customHeight="1">
      <c r="A447" s="87"/>
      <c r="B447" s="35" t="s">
        <v>447</v>
      </c>
      <c r="C447" s="30" t="s">
        <v>1026</v>
      </c>
      <c r="D447" s="76">
        <v>102</v>
      </c>
      <c r="E447" s="237">
        <v>101.75</v>
      </c>
      <c r="F447" s="322">
        <f t="shared" si="105"/>
        <v>0.9975490196078431</v>
      </c>
      <c r="G447" s="332">
        <f t="shared" si="109"/>
        <v>1.736803014397838E-06</v>
      </c>
      <c r="H447" s="243">
        <f t="shared" si="107"/>
        <v>101.75</v>
      </c>
      <c r="I447" s="237"/>
      <c r="J447" s="240">
        <f t="shared" si="108"/>
        <v>101.75</v>
      </c>
      <c r="K447" s="241"/>
      <c r="L447" s="241"/>
      <c r="M447" s="241"/>
      <c r="N447" s="243"/>
      <c r="O447" s="485"/>
      <c r="P447" s="481"/>
      <c r="Q447" s="481"/>
      <c r="R447" s="488"/>
    </row>
    <row r="448" spans="1:18" s="44" customFormat="1" ht="20.25" customHeight="1">
      <c r="A448" s="147" t="s">
        <v>333</v>
      </c>
      <c r="B448" s="100"/>
      <c r="C448" s="67" t="s">
        <v>436</v>
      </c>
      <c r="D448" s="173">
        <f>SUM(D449:D454)</f>
        <v>1022819</v>
      </c>
      <c r="E448" s="238">
        <f>SUM(E449:E454)</f>
        <v>1022818.79</v>
      </c>
      <c r="F448" s="346">
        <f aca="true" t="shared" si="110" ref="F448:F454">E448/D448</f>
        <v>0.9999997946850812</v>
      </c>
      <c r="G448" s="346">
        <f t="shared" si="109"/>
        <v>0.017458818257049133</v>
      </c>
      <c r="H448" s="238">
        <f aca="true" t="shared" si="111" ref="H448:H454">E448</f>
        <v>1022818.79</v>
      </c>
      <c r="I448" s="238">
        <f aca="true" t="shared" si="112" ref="I448:R448">SUM(I449:I454)</f>
        <v>137351.06</v>
      </c>
      <c r="J448" s="238">
        <f t="shared" si="112"/>
        <v>9680.36</v>
      </c>
      <c r="K448" s="238">
        <f t="shared" si="112"/>
        <v>37331.79</v>
      </c>
      <c r="L448" s="238">
        <f t="shared" si="112"/>
        <v>838455.58</v>
      </c>
      <c r="M448" s="238">
        <f t="shared" si="112"/>
        <v>0</v>
      </c>
      <c r="N448" s="238">
        <f t="shared" si="112"/>
        <v>0</v>
      </c>
      <c r="O448" s="235">
        <f t="shared" si="112"/>
        <v>0</v>
      </c>
      <c r="P448" s="235">
        <f t="shared" si="112"/>
        <v>0</v>
      </c>
      <c r="Q448" s="235">
        <f t="shared" si="112"/>
        <v>0</v>
      </c>
      <c r="R448" s="239">
        <f t="shared" si="112"/>
        <v>0</v>
      </c>
    </row>
    <row r="449" spans="1:18" s="44" customFormat="1" ht="21.75" customHeight="1">
      <c r="A449" s="98"/>
      <c r="B449" s="35" t="s">
        <v>386</v>
      </c>
      <c r="C449" s="30" t="s">
        <v>614</v>
      </c>
      <c r="D449" s="76">
        <v>37332</v>
      </c>
      <c r="E449" s="237">
        <v>37331.79</v>
      </c>
      <c r="F449" s="322">
        <f t="shared" si="110"/>
        <v>0.9999943747991</v>
      </c>
      <c r="G449" s="332">
        <f t="shared" si="109"/>
        <v>0.0006372281612271948</v>
      </c>
      <c r="H449" s="243">
        <f t="shared" si="111"/>
        <v>37331.79</v>
      </c>
      <c r="I449" s="237"/>
      <c r="J449" s="237"/>
      <c r="K449" s="243">
        <f>H449</f>
        <v>37331.79</v>
      </c>
      <c r="L449" s="243"/>
      <c r="M449" s="243"/>
      <c r="N449" s="243"/>
      <c r="O449" s="485"/>
      <c r="P449" s="481"/>
      <c r="Q449" s="481"/>
      <c r="R449" s="488"/>
    </row>
    <row r="450" spans="1:18" s="44" customFormat="1" ht="17.25" customHeight="1">
      <c r="A450" s="98"/>
      <c r="B450" s="35" t="s">
        <v>423</v>
      </c>
      <c r="C450" s="30" t="s">
        <v>424</v>
      </c>
      <c r="D450" s="76">
        <v>838456</v>
      </c>
      <c r="E450" s="237">
        <v>838455.58</v>
      </c>
      <c r="F450" s="322">
        <f t="shared" si="110"/>
        <v>0.9999994990792599</v>
      </c>
      <c r="G450" s="332">
        <f t="shared" si="109"/>
        <v>0.014311864164940418</v>
      </c>
      <c r="H450" s="243">
        <f t="shared" si="111"/>
        <v>838455.58</v>
      </c>
      <c r="I450" s="237"/>
      <c r="J450" s="240"/>
      <c r="K450" s="241"/>
      <c r="L450" s="241">
        <f>H450</f>
        <v>838455.58</v>
      </c>
      <c r="M450" s="241"/>
      <c r="N450" s="243"/>
      <c r="O450" s="485"/>
      <c r="P450" s="481"/>
      <c r="Q450" s="481"/>
      <c r="R450" s="488"/>
    </row>
    <row r="451" spans="1:18" s="44" customFormat="1" ht="15.75" customHeight="1">
      <c r="A451" s="98"/>
      <c r="B451" s="35" t="s">
        <v>148</v>
      </c>
      <c r="C451" s="30" t="s">
        <v>298</v>
      </c>
      <c r="D451" s="76">
        <v>13494</v>
      </c>
      <c r="E451" s="237">
        <v>13494.35</v>
      </c>
      <c r="F451" s="322">
        <f t="shared" si="110"/>
        <v>1.000025937453683</v>
      </c>
      <c r="G451" s="332">
        <f t="shared" si="109"/>
        <v>0.0002303393391384714</v>
      </c>
      <c r="H451" s="243">
        <f t="shared" si="111"/>
        <v>13494.35</v>
      </c>
      <c r="I451" s="237">
        <f>H451</f>
        <v>13494.35</v>
      </c>
      <c r="J451" s="240"/>
      <c r="K451" s="241"/>
      <c r="L451" s="241"/>
      <c r="M451" s="241"/>
      <c r="N451" s="243"/>
      <c r="O451" s="485"/>
      <c r="P451" s="481"/>
      <c r="Q451" s="481"/>
      <c r="R451" s="488"/>
    </row>
    <row r="452" spans="1:18" s="44" customFormat="1" ht="17.25" customHeight="1">
      <c r="A452" s="98"/>
      <c r="B452" s="35" t="s">
        <v>124</v>
      </c>
      <c r="C452" s="31" t="s">
        <v>125</v>
      </c>
      <c r="D452" s="76">
        <v>1517</v>
      </c>
      <c r="E452" s="237">
        <v>1516.55</v>
      </c>
      <c r="F452" s="322">
        <f t="shared" si="110"/>
        <v>0.9997033618984839</v>
      </c>
      <c r="G452" s="332">
        <f t="shared" si="109"/>
        <v>2.5886472840147823E-05</v>
      </c>
      <c r="H452" s="243">
        <f t="shared" si="111"/>
        <v>1516.55</v>
      </c>
      <c r="I452" s="237">
        <f>H452</f>
        <v>1516.55</v>
      </c>
      <c r="J452" s="240"/>
      <c r="K452" s="241"/>
      <c r="L452" s="241"/>
      <c r="M452" s="241"/>
      <c r="N452" s="243"/>
      <c r="O452" s="485"/>
      <c r="P452" s="481"/>
      <c r="Q452" s="481"/>
      <c r="R452" s="488"/>
    </row>
    <row r="453" spans="1:18" s="44" customFormat="1" ht="16.5" customHeight="1">
      <c r="A453" s="98"/>
      <c r="B453" s="35" t="s">
        <v>855</v>
      </c>
      <c r="C453" s="30" t="s">
        <v>856</v>
      </c>
      <c r="D453" s="76">
        <v>122340</v>
      </c>
      <c r="E453" s="237">
        <v>122340.16</v>
      </c>
      <c r="F453" s="322">
        <f t="shared" si="110"/>
        <v>1.000001307830636</v>
      </c>
      <c r="G453" s="332">
        <f t="shared" si="109"/>
        <v>0.0020882629844708976</v>
      </c>
      <c r="H453" s="243">
        <f t="shared" si="111"/>
        <v>122340.16</v>
      </c>
      <c r="I453" s="237">
        <f>H453</f>
        <v>122340.16</v>
      </c>
      <c r="J453" s="240"/>
      <c r="K453" s="241"/>
      <c r="L453" s="241"/>
      <c r="M453" s="241"/>
      <c r="N453" s="243"/>
      <c r="O453" s="485"/>
      <c r="P453" s="481"/>
      <c r="Q453" s="481"/>
      <c r="R453" s="488"/>
    </row>
    <row r="454" spans="1:18" s="44" customFormat="1" ht="20.25" customHeight="1">
      <c r="A454" s="98"/>
      <c r="B454" s="35" t="s">
        <v>126</v>
      </c>
      <c r="C454" s="30" t="s">
        <v>127</v>
      </c>
      <c r="D454" s="76">
        <v>9680</v>
      </c>
      <c r="E454" s="237">
        <v>9680.36</v>
      </c>
      <c r="F454" s="322">
        <f t="shared" si="110"/>
        <v>1.0000371900826446</v>
      </c>
      <c r="G454" s="332">
        <f t="shared" si="109"/>
        <v>0.00016523713443200252</v>
      </c>
      <c r="H454" s="243">
        <f t="shared" si="111"/>
        <v>9680.36</v>
      </c>
      <c r="I454" s="237"/>
      <c r="J454" s="240">
        <f>H454</f>
        <v>9680.36</v>
      </c>
      <c r="K454" s="241"/>
      <c r="L454" s="241"/>
      <c r="M454" s="241"/>
      <c r="N454" s="243"/>
      <c r="O454" s="485"/>
      <c r="P454" s="481"/>
      <c r="Q454" s="481"/>
      <c r="R454" s="488"/>
    </row>
    <row r="455" spans="1:18" s="44" customFormat="1" ht="36" customHeight="1">
      <c r="A455" s="147" t="s">
        <v>1053</v>
      </c>
      <c r="B455" s="101"/>
      <c r="C455" s="67" t="s">
        <v>916</v>
      </c>
      <c r="D455" s="173">
        <f>SUM(D456:D469)</f>
        <v>375000</v>
      </c>
      <c r="E455" s="238">
        <f>SUM(E456:E469)</f>
        <v>375000</v>
      </c>
      <c r="F455" s="346">
        <f t="shared" si="105"/>
        <v>1</v>
      </c>
      <c r="G455" s="346">
        <f t="shared" si="109"/>
        <v>0.0064009939105571425</v>
      </c>
      <c r="H455" s="238">
        <f aca="true" t="shared" si="113" ref="H455:R455">SUM(H456:H469)</f>
        <v>375000</v>
      </c>
      <c r="I455" s="238">
        <f t="shared" si="113"/>
        <v>343500</v>
      </c>
      <c r="J455" s="238">
        <f t="shared" si="113"/>
        <v>31499.999999999996</v>
      </c>
      <c r="K455" s="238">
        <f t="shared" si="113"/>
        <v>0</v>
      </c>
      <c r="L455" s="238">
        <f t="shared" si="113"/>
        <v>0</v>
      </c>
      <c r="M455" s="238">
        <f t="shared" si="113"/>
        <v>0</v>
      </c>
      <c r="N455" s="238">
        <f t="shared" si="113"/>
        <v>0</v>
      </c>
      <c r="O455" s="238">
        <f t="shared" si="113"/>
        <v>0</v>
      </c>
      <c r="P455" s="238">
        <f t="shared" si="113"/>
        <v>0</v>
      </c>
      <c r="Q455" s="238">
        <f t="shared" si="113"/>
        <v>0</v>
      </c>
      <c r="R455" s="249">
        <f t="shared" si="113"/>
        <v>0</v>
      </c>
    </row>
    <row r="456" spans="1:18" s="44" customFormat="1" ht="22.5" customHeight="1">
      <c r="A456" s="87"/>
      <c r="B456" s="35" t="s">
        <v>119</v>
      </c>
      <c r="C456" s="30" t="s">
        <v>534</v>
      </c>
      <c r="D456" s="76">
        <v>269566</v>
      </c>
      <c r="E456" s="237">
        <v>269566</v>
      </c>
      <c r="F456" s="322">
        <f t="shared" si="105"/>
        <v>1</v>
      </c>
      <c r="G456" s="332">
        <f t="shared" si="109"/>
        <v>0.004601307531981991</v>
      </c>
      <c r="H456" s="243">
        <f t="shared" si="107"/>
        <v>269566</v>
      </c>
      <c r="I456" s="237">
        <f>H456</f>
        <v>269566</v>
      </c>
      <c r="J456" s="240"/>
      <c r="K456" s="241"/>
      <c r="L456" s="241"/>
      <c r="M456" s="241"/>
      <c r="N456" s="243"/>
      <c r="O456" s="485"/>
      <c r="P456" s="481"/>
      <c r="Q456" s="481"/>
      <c r="R456" s="488"/>
    </row>
    <row r="457" spans="1:18" s="44" customFormat="1" ht="16.5" customHeight="1">
      <c r="A457" s="87"/>
      <c r="B457" s="35" t="s">
        <v>122</v>
      </c>
      <c r="C457" s="30" t="s">
        <v>123</v>
      </c>
      <c r="D457" s="76">
        <v>22103</v>
      </c>
      <c r="E457" s="237">
        <v>22103</v>
      </c>
      <c r="F457" s="322">
        <f t="shared" si="105"/>
        <v>1</v>
      </c>
      <c r="G457" s="332">
        <f t="shared" si="109"/>
        <v>0.0003772831157467854</v>
      </c>
      <c r="H457" s="243">
        <f t="shared" si="107"/>
        <v>22103</v>
      </c>
      <c r="I457" s="237">
        <f>H457</f>
        <v>22103</v>
      </c>
      <c r="J457" s="240"/>
      <c r="K457" s="241"/>
      <c r="L457" s="241"/>
      <c r="M457" s="241"/>
      <c r="N457" s="243"/>
      <c r="O457" s="485"/>
      <c r="P457" s="481"/>
      <c r="Q457" s="481"/>
      <c r="R457" s="488"/>
    </row>
    <row r="458" spans="1:18" s="44" customFormat="1" ht="15" customHeight="1">
      <c r="A458" s="87"/>
      <c r="B458" s="35" t="s">
        <v>148</v>
      </c>
      <c r="C458" s="30" t="s">
        <v>298</v>
      </c>
      <c r="D458" s="76">
        <v>44673</v>
      </c>
      <c r="E458" s="237">
        <v>44673</v>
      </c>
      <c r="F458" s="322">
        <f t="shared" si="105"/>
        <v>1</v>
      </c>
      <c r="G458" s="332">
        <f t="shared" si="109"/>
        <v>0.0007625376025768512</v>
      </c>
      <c r="H458" s="243">
        <f t="shared" si="107"/>
        <v>44673</v>
      </c>
      <c r="I458" s="237">
        <f>H458</f>
        <v>44673</v>
      </c>
      <c r="J458" s="240"/>
      <c r="K458" s="241"/>
      <c r="L458" s="241"/>
      <c r="M458" s="241"/>
      <c r="N458" s="243"/>
      <c r="O458" s="485"/>
      <c r="P458" s="481"/>
      <c r="Q458" s="481"/>
      <c r="R458" s="488"/>
    </row>
    <row r="459" spans="1:18" s="44" customFormat="1" ht="15" customHeight="1">
      <c r="A459" s="87"/>
      <c r="B459" s="35" t="s">
        <v>124</v>
      </c>
      <c r="C459" s="31" t="s">
        <v>125</v>
      </c>
      <c r="D459" s="76">
        <v>7158</v>
      </c>
      <c r="E459" s="237">
        <v>7158</v>
      </c>
      <c r="F459" s="322">
        <f t="shared" si="105"/>
        <v>1</v>
      </c>
      <c r="G459" s="332">
        <f t="shared" si="109"/>
        <v>0.00012218217176471473</v>
      </c>
      <c r="H459" s="243">
        <f t="shared" si="107"/>
        <v>7158</v>
      </c>
      <c r="I459" s="237">
        <f>H459</f>
        <v>7158</v>
      </c>
      <c r="J459" s="240"/>
      <c r="K459" s="241"/>
      <c r="L459" s="241"/>
      <c r="M459" s="241"/>
      <c r="N459" s="243"/>
      <c r="O459" s="485"/>
      <c r="P459" s="481"/>
      <c r="Q459" s="481"/>
      <c r="R459" s="488"/>
    </row>
    <row r="460" spans="1:18" s="44" customFormat="1" ht="15" customHeight="1">
      <c r="A460" s="87"/>
      <c r="B460" s="35" t="s">
        <v>126</v>
      </c>
      <c r="C460" s="31" t="s">
        <v>441</v>
      </c>
      <c r="D460" s="76">
        <v>5600</v>
      </c>
      <c r="E460" s="237">
        <v>5600.42</v>
      </c>
      <c r="F460" s="322">
        <f t="shared" si="105"/>
        <v>1.000075</v>
      </c>
      <c r="G460" s="332">
        <f t="shared" si="109"/>
        <v>9.559534484416648E-05</v>
      </c>
      <c r="H460" s="243">
        <f t="shared" si="107"/>
        <v>5600.42</v>
      </c>
      <c r="I460" s="237"/>
      <c r="J460" s="240">
        <f>H460</f>
        <v>5600.42</v>
      </c>
      <c r="K460" s="241"/>
      <c r="L460" s="241"/>
      <c r="M460" s="241"/>
      <c r="N460" s="243"/>
      <c r="O460" s="485"/>
      <c r="P460" s="481"/>
      <c r="Q460" s="481"/>
      <c r="R460" s="488"/>
    </row>
    <row r="461" spans="1:18" s="44" customFormat="1" ht="15" customHeight="1">
      <c r="A461" s="87"/>
      <c r="B461" s="35" t="s">
        <v>428</v>
      </c>
      <c r="C461" s="31" t="s">
        <v>23</v>
      </c>
      <c r="D461" s="76">
        <v>200</v>
      </c>
      <c r="E461" s="237">
        <v>200</v>
      </c>
      <c r="F461" s="322">
        <f t="shared" si="105"/>
        <v>1</v>
      </c>
      <c r="G461" s="332">
        <f t="shared" si="109"/>
        <v>3.4138634189638093E-06</v>
      </c>
      <c r="H461" s="243">
        <f t="shared" si="107"/>
        <v>200</v>
      </c>
      <c r="I461" s="237"/>
      <c r="J461" s="240">
        <f aca="true" t="shared" si="114" ref="J461:J469">H461</f>
        <v>200</v>
      </c>
      <c r="K461" s="241"/>
      <c r="L461" s="241"/>
      <c r="M461" s="241"/>
      <c r="N461" s="243"/>
      <c r="O461" s="485"/>
      <c r="P461" s="481"/>
      <c r="Q461" s="481"/>
      <c r="R461" s="488"/>
    </row>
    <row r="462" spans="1:18" s="44" customFormat="1" ht="15" customHeight="1">
      <c r="A462" s="87"/>
      <c r="B462" s="35" t="s">
        <v>128</v>
      </c>
      <c r="C462" s="31" t="s">
        <v>318</v>
      </c>
      <c r="D462" s="76">
        <v>6586</v>
      </c>
      <c r="E462" s="237">
        <v>6586</v>
      </c>
      <c r="F462" s="322">
        <f t="shared" si="105"/>
        <v>1</v>
      </c>
      <c r="G462" s="332">
        <f t="shared" si="109"/>
        <v>0.00011241852238647824</v>
      </c>
      <c r="H462" s="243">
        <f t="shared" si="107"/>
        <v>6586</v>
      </c>
      <c r="I462" s="237"/>
      <c r="J462" s="240">
        <f t="shared" si="114"/>
        <v>6586</v>
      </c>
      <c r="K462" s="241"/>
      <c r="L462" s="241"/>
      <c r="M462" s="241"/>
      <c r="N462" s="243"/>
      <c r="O462" s="485"/>
      <c r="P462" s="481"/>
      <c r="Q462" s="481"/>
      <c r="R462" s="488"/>
    </row>
    <row r="463" spans="1:18" s="44" customFormat="1" ht="15" customHeight="1">
      <c r="A463" s="87"/>
      <c r="B463" s="35" t="s">
        <v>306</v>
      </c>
      <c r="C463" s="31" t="s">
        <v>307</v>
      </c>
      <c r="D463" s="76">
        <v>80</v>
      </c>
      <c r="E463" s="237">
        <v>80</v>
      </c>
      <c r="F463" s="322">
        <f t="shared" si="105"/>
        <v>1</v>
      </c>
      <c r="G463" s="332">
        <f t="shared" si="109"/>
        <v>1.3655453675855238E-06</v>
      </c>
      <c r="H463" s="243">
        <f t="shared" si="107"/>
        <v>80</v>
      </c>
      <c r="I463" s="237"/>
      <c r="J463" s="240">
        <f t="shared" si="114"/>
        <v>80</v>
      </c>
      <c r="K463" s="241"/>
      <c r="L463" s="241"/>
      <c r="M463" s="241"/>
      <c r="N463" s="243"/>
      <c r="O463" s="485"/>
      <c r="P463" s="481"/>
      <c r="Q463" s="481"/>
      <c r="R463" s="488"/>
    </row>
    <row r="464" spans="1:18" s="44" customFormat="1" ht="15" customHeight="1">
      <c r="A464" s="87"/>
      <c r="B464" s="35" t="s">
        <v>131</v>
      </c>
      <c r="C464" s="31" t="s">
        <v>320</v>
      </c>
      <c r="D464" s="76">
        <v>4460</v>
      </c>
      <c r="E464" s="237">
        <v>4460</v>
      </c>
      <c r="F464" s="322">
        <f t="shared" si="105"/>
        <v>1</v>
      </c>
      <c r="G464" s="332">
        <f t="shared" si="109"/>
        <v>7.612915424289296E-05</v>
      </c>
      <c r="H464" s="243">
        <f t="shared" si="107"/>
        <v>4460</v>
      </c>
      <c r="I464" s="237"/>
      <c r="J464" s="240">
        <f t="shared" si="114"/>
        <v>4460</v>
      </c>
      <c r="K464" s="241"/>
      <c r="L464" s="241"/>
      <c r="M464" s="241"/>
      <c r="N464" s="243"/>
      <c r="O464" s="485"/>
      <c r="P464" s="481"/>
      <c r="Q464" s="481"/>
      <c r="R464" s="488"/>
    </row>
    <row r="465" spans="1:18" s="44" customFormat="1" ht="15" customHeight="1">
      <c r="A465" s="87"/>
      <c r="B465" s="35" t="s">
        <v>857</v>
      </c>
      <c r="C465" s="31" t="s">
        <v>858</v>
      </c>
      <c r="D465" s="76">
        <v>396</v>
      </c>
      <c r="E465" s="237">
        <v>396</v>
      </c>
      <c r="F465" s="322">
        <f t="shared" si="105"/>
        <v>1</v>
      </c>
      <c r="G465" s="332">
        <f t="shared" si="109"/>
        <v>6.759449569548343E-06</v>
      </c>
      <c r="H465" s="243">
        <f t="shared" si="107"/>
        <v>396</v>
      </c>
      <c r="I465" s="237"/>
      <c r="J465" s="240">
        <f t="shared" si="114"/>
        <v>396</v>
      </c>
      <c r="K465" s="241"/>
      <c r="L465" s="241"/>
      <c r="M465" s="241"/>
      <c r="N465" s="243"/>
      <c r="O465" s="485"/>
      <c r="P465" s="481"/>
      <c r="Q465" s="481"/>
      <c r="R465" s="488"/>
    </row>
    <row r="466" spans="1:18" s="44" customFormat="1" ht="21.75" customHeight="1">
      <c r="A466" s="87"/>
      <c r="B466" s="35" t="s">
        <v>444</v>
      </c>
      <c r="C466" s="30" t="s">
        <v>448</v>
      </c>
      <c r="D466" s="76">
        <v>1000</v>
      </c>
      <c r="E466" s="237">
        <v>999.69</v>
      </c>
      <c r="F466" s="322">
        <f t="shared" si="105"/>
        <v>0.9996900000000001</v>
      </c>
      <c r="G466" s="332">
        <f t="shared" si="109"/>
        <v>1.7064025606519653E-05</v>
      </c>
      <c r="H466" s="243">
        <f t="shared" si="107"/>
        <v>999.69</v>
      </c>
      <c r="I466" s="237"/>
      <c r="J466" s="240">
        <f t="shared" si="114"/>
        <v>999.69</v>
      </c>
      <c r="K466" s="241"/>
      <c r="L466" s="241"/>
      <c r="M466" s="241"/>
      <c r="N466" s="243"/>
      <c r="O466" s="485"/>
      <c r="P466" s="481"/>
      <c r="Q466" s="481"/>
      <c r="R466" s="488"/>
    </row>
    <row r="467" spans="1:18" s="44" customFormat="1" ht="15" customHeight="1">
      <c r="A467" s="87"/>
      <c r="B467" s="35" t="s">
        <v>133</v>
      </c>
      <c r="C467" s="31" t="s">
        <v>134</v>
      </c>
      <c r="D467" s="76">
        <v>1000</v>
      </c>
      <c r="E467" s="237">
        <v>999.89</v>
      </c>
      <c r="F467" s="322">
        <f t="shared" si="105"/>
        <v>0.99989</v>
      </c>
      <c r="G467" s="332">
        <f t="shared" si="109"/>
        <v>1.7067439469938618E-05</v>
      </c>
      <c r="H467" s="243">
        <f t="shared" si="107"/>
        <v>999.89</v>
      </c>
      <c r="I467" s="237"/>
      <c r="J467" s="240">
        <f t="shared" si="114"/>
        <v>999.89</v>
      </c>
      <c r="K467" s="241"/>
      <c r="L467" s="241"/>
      <c r="M467" s="241"/>
      <c r="N467" s="243"/>
      <c r="O467" s="485"/>
      <c r="P467" s="481"/>
      <c r="Q467" s="481"/>
      <c r="R467" s="488"/>
    </row>
    <row r="468" spans="1:18" s="44" customFormat="1" ht="15" customHeight="1">
      <c r="A468" s="87"/>
      <c r="B468" s="35" t="s">
        <v>137</v>
      </c>
      <c r="C468" s="31" t="s">
        <v>138</v>
      </c>
      <c r="D468" s="76">
        <v>11638</v>
      </c>
      <c r="E468" s="237">
        <v>11638</v>
      </c>
      <c r="F468" s="322">
        <f t="shared" si="105"/>
        <v>1</v>
      </c>
      <c r="G468" s="332">
        <f t="shared" si="109"/>
        <v>0.00019865271234950407</v>
      </c>
      <c r="H468" s="243">
        <f t="shared" si="107"/>
        <v>11638</v>
      </c>
      <c r="I468" s="237"/>
      <c r="J468" s="240">
        <f t="shared" si="114"/>
        <v>11638</v>
      </c>
      <c r="K468" s="241"/>
      <c r="L468" s="241"/>
      <c r="M468" s="241"/>
      <c r="N468" s="243"/>
      <c r="O468" s="485"/>
      <c r="P468" s="481"/>
      <c r="Q468" s="481"/>
      <c r="R468" s="488"/>
    </row>
    <row r="469" spans="1:18" s="44" customFormat="1" ht="15" customHeight="1">
      <c r="A469" s="87"/>
      <c r="B469" s="35" t="s">
        <v>445</v>
      </c>
      <c r="C469" s="30" t="s">
        <v>1021</v>
      </c>
      <c r="D469" s="76">
        <v>540</v>
      </c>
      <c r="E469" s="237">
        <v>540</v>
      </c>
      <c r="F469" s="322">
        <f t="shared" si="105"/>
        <v>1</v>
      </c>
      <c r="G469" s="332">
        <f t="shared" si="109"/>
        <v>9.217431231202285E-06</v>
      </c>
      <c r="H469" s="243">
        <f t="shared" si="107"/>
        <v>540</v>
      </c>
      <c r="I469" s="237"/>
      <c r="J469" s="240">
        <f t="shared" si="114"/>
        <v>540</v>
      </c>
      <c r="K469" s="241"/>
      <c r="L469" s="241"/>
      <c r="M469" s="241"/>
      <c r="N469" s="243"/>
      <c r="O469" s="485"/>
      <c r="P469" s="481"/>
      <c r="Q469" s="481"/>
      <c r="R469" s="488"/>
    </row>
    <row r="470" spans="1:18" s="44" customFormat="1" ht="24.75" customHeight="1">
      <c r="A470" s="147" t="s">
        <v>329</v>
      </c>
      <c r="B470" s="100"/>
      <c r="C470" s="67" t="s">
        <v>437</v>
      </c>
      <c r="D470" s="173">
        <f>SUM(D471:D488)</f>
        <v>411696</v>
      </c>
      <c r="E470" s="235">
        <f>SUM(E471:E488)</f>
        <v>411696.00000000006</v>
      </c>
      <c r="F470" s="346">
        <f t="shared" si="105"/>
        <v>1.0000000000000002</v>
      </c>
      <c r="G470" s="346">
        <f t="shared" si="109"/>
        <v>0.007027369570668624</v>
      </c>
      <c r="H470" s="238">
        <f aca="true" t="shared" si="115" ref="H470:R470">SUM(H471:H488)</f>
        <v>398696.00000000006</v>
      </c>
      <c r="I470" s="238">
        <f t="shared" si="115"/>
        <v>316308.56</v>
      </c>
      <c r="J470" s="238">
        <f t="shared" si="115"/>
        <v>82387.44</v>
      </c>
      <c r="K470" s="238">
        <f t="shared" si="115"/>
        <v>0</v>
      </c>
      <c r="L470" s="238">
        <f t="shared" si="115"/>
        <v>0</v>
      </c>
      <c r="M470" s="238">
        <f t="shared" si="115"/>
        <v>0</v>
      </c>
      <c r="N470" s="238">
        <f t="shared" si="115"/>
        <v>0</v>
      </c>
      <c r="O470" s="235">
        <f t="shared" si="115"/>
        <v>13000</v>
      </c>
      <c r="P470" s="235">
        <f t="shared" si="115"/>
        <v>0</v>
      </c>
      <c r="Q470" s="235">
        <f t="shared" si="115"/>
        <v>13000</v>
      </c>
      <c r="R470" s="239">
        <f t="shared" si="115"/>
        <v>0</v>
      </c>
    </row>
    <row r="471" spans="1:18" s="44" customFormat="1" ht="23.25" customHeight="1">
      <c r="A471" s="84"/>
      <c r="B471" s="94" t="s">
        <v>119</v>
      </c>
      <c r="C471" s="30" t="s">
        <v>898</v>
      </c>
      <c r="D471" s="174">
        <v>245006</v>
      </c>
      <c r="E471" s="243">
        <v>245006.24</v>
      </c>
      <c r="F471" s="322">
        <f t="shared" si="105"/>
        <v>1.0000009795678473</v>
      </c>
      <c r="G471" s="332">
        <f t="shared" si="109"/>
        <v>0.004182089200769338</v>
      </c>
      <c r="H471" s="243">
        <f t="shared" si="107"/>
        <v>245006.24</v>
      </c>
      <c r="I471" s="243">
        <f>H471</f>
        <v>245006.24</v>
      </c>
      <c r="J471" s="241"/>
      <c r="K471" s="241"/>
      <c r="L471" s="241"/>
      <c r="M471" s="241"/>
      <c r="N471" s="243"/>
      <c r="O471" s="485"/>
      <c r="P471" s="481"/>
      <c r="Q471" s="481"/>
      <c r="R471" s="488"/>
    </row>
    <row r="472" spans="1:18" s="44" customFormat="1" ht="16.5" customHeight="1">
      <c r="A472" s="84"/>
      <c r="B472" s="94" t="s">
        <v>122</v>
      </c>
      <c r="C472" s="30" t="s">
        <v>298</v>
      </c>
      <c r="D472" s="174">
        <v>23709</v>
      </c>
      <c r="E472" s="243">
        <v>23708.83</v>
      </c>
      <c r="F472" s="322">
        <f t="shared" si="105"/>
        <v>0.9999928297271079</v>
      </c>
      <c r="G472" s="332">
        <f t="shared" si="109"/>
        <v>0.0004046935372171587</v>
      </c>
      <c r="H472" s="243">
        <f t="shared" si="107"/>
        <v>23708.83</v>
      </c>
      <c r="I472" s="243">
        <f>H472</f>
        <v>23708.83</v>
      </c>
      <c r="J472" s="241"/>
      <c r="K472" s="241"/>
      <c r="L472" s="241"/>
      <c r="M472" s="241"/>
      <c r="N472" s="243"/>
      <c r="O472" s="485"/>
      <c r="P472" s="481"/>
      <c r="Q472" s="481"/>
      <c r="R472" s="488"/>
    </row>
    <row r="473" spans="1:18" s="44" customFormat="1" ht="15.75" customHeight="1">
      <c r="A473" s="84"/>
      <c r="B473" s="94" t="s">
        <v>148</v>
      </c>
      <c r="C473" s="30" t="s">
        <v>298</v>
      </c>
      <c r="D473" s="174">
        <v>39617</v>
      </c>
      <c r="E473" s="243">
        <v>39617.49</v>
      </c>
      <c r="F473" s="322">
        <f t="shared" si="105"/>
        <v>1.0000123684276951</v>
      </c>
      <c r="G473" s="332">
        <f t="shared" si="109"/>
        <v>0.0006762434993108226</v>
      </c>
      <c r="H473" s="243">
        <f t="shared" si="107"/>
        <v>39617.49</v>
      </c>
      <c r="I473" s="243">
        <f>H473</f>
        <v>39617.49</v>
      </c>
      <c r="J473" s="241"/>
      <c r="K473" s="241"/>
      <c r="L473" s="241"/>
      <c r="M473" s="241"/>
      <c r="N473" s="243"/>
      <c r="O473" s="485"/>
      <c r="P473" s="481"/>
      <c r="Q473" s="481"/>
      <c r="R473" s="488"/>
    </row>
    <row r="474" spans="1:18" s="44" customFormat="1" ht="16.5" customHeight="1">
      <c r="A474" s="84"/>
      <c r="B474" s="94" t="s">
        <v>124</v>
      </c>
      <c r="C474" s="31" t="s">
        <v>125</v>
      </c>
      <c r="D474" s="174">
        <v>5826</v>
      </c>
      <c r="E474" s="243">
        <v>5826</v>
      </c>
      <c r="F474" s="322">
        <f t="shared" si="105"/>
        <v>1</v>
      </c>
      <c r="G474" s="332">
        <f t="shared" si="109"/>
        <v>9.944584139441576E-05</v>
      </c>
      <c r="H474" s="243">
        <f t="shared" si="107"/>
        <v>5826</v>
      </c>
      <c r="I474" s="243">
        <f>H474</f>
        <v>5826</v>
      </c>
      <c r="J474" s="241"/>
      <c r="K474" s="241"/>
      <c r="L474" s="241"/>
      <c r="M474" s="241"/>
      <c r="N474" s="243"/>
      <c r="O474" s="485"/>
      <c r="P474" s="481"/>
      <c r="Q474" s="481"/>
      <c r="R474" s="488"/>
    </row>
    <row r="475" spans="1:18" s="44" customFormat="1" ht="16.5" customHeight="1">
      <c r="A475" s="87"/>
      <c r="B475" s="35" t="s">
        <v>855</v>
      </c>
      <c r="C475" s="31" t="s">
        <v>856</v>
      </c>
      <c r="D475" s="76">
        <v>2150</v>
      </c>
      <c r="E475" s="237">
        <v>2150</v>
      </c>
      <c r="F475" s="322">
        <f t="shared" si="105"/>
        <v>1</v>
      </c>
      <c r="G475" s="332">
        <f t="shared" si="109"/>
        <v>3.669903175386095E-05</v>
      </c>
      <c r="H475" s="243">
        <f t="shared" si="107"/>
        <v>2150</v>
      </c>
      <c r="I475" s="237">
        <f>H475</f>
        <v>2150</v>
      </c>
      <c r="J475" s="241"/>
      <c r="K475" s="241"/>
      <c r="L475" s="241"/>
      <c r="M475" s="241"/>
      <c r="N475" s="243"/>
      <c r="O475" s="485"/>
      <c r="P475" s="481"/>
      <c r="Q475" s="481"/>
      <c r="R475" s="488"/>
    </row>
    <row r="476" spans="1:18" s="44" customFormat="1" ht="15.75" customHeight="1">
      <c r="A476" s="87"/>
      <c r="B476" s="35" t="s">
        <v>126</v>
      </c>
      <c r="C476" s="31" t="s">
        <v>346</v>
      </c>
      <c r="D476" s="76">
        <v>28461</v>
      </c>
      <c r="E476" s="237">
        <v>28461.08</v>
      </c>
      <c r="F476" s="322">
        <f t="shared" si="105"/>
        <v>1.0000028108639893</v>
      </c>
      <c r="G476" s="332">
        <f t="shared" si="109"/>
        <v>0.0004858111993810125</v>
      </c>
      <c r="H476" s="243">
        <f t="shared" si="107"/>
        <v>28461.08</v>
      </c>
      <c r="I476" s="237"/>
      <c r="J476" s="241">
        <f>H476</f>
        <v>28461.08</v>
      </c>
      <c r="K476" s="241"/>
      <c r="L476" s="241"/>
      <c r="M476" s="241"/>
      <c r="N476" s="243"/>
      <c r="O476" s="485"/>
      <c r="P476" s="481"/>
      <c r="Q476" s="481"/>
      <c r="R476" s="488"/>
    </row>
    <row r="477" spans="1:18" s="44" customFormat="1" ht="15.75" customHeight="1">
      <c r="A477" s="87"/>
      <c r="B477" s="35" t="s">
        <v>128</v>
      </c>
      <c r="C477" s="31" t="s">
        <v>318</v>
      </c>
      <c r="D477" s="76">
        <v>11198</v>
      </c>
      <c r="E477" s="237">
        <v>11197.51</v>
      </c>
      <c r="F477" s="322">
        <f t="shared" si="105"/>
        <v>0.9999562421861047</v>
      </c>
      <c r="G477" s="332">
        <f t="shared" si="109"/>
        <v>0.00019113384886240722</v>
      </c>
      <c r="H477" s="243">
        <f t="shared" si="107"/>
        <v>11197.51</v>
      </c>
      <c r="I477" s="237"/>
      <c r="J477" s="241">
        <f aca="true" t="shared" si="116" ref="J477:J486">H477</f>
        <v>11197.51</v>
      </c>
      <c r="K477" s="241"/>
      <c r="L477" s="241"/>
      <c r="M477" s="241"/>
      <c r="N477" s="243"/>
      <c r="O477" s="485"/>
      <c r="P477" s="481"/>
      <c r="Q477" s="481"/>
      <c r="R477" s="488"/>
    </row>
    <row r="478" spans="1:18" s="44" customFormat="1" ht="15.75" customHeight="1">
      <c r="A478" s="87"/>
      <c r="B478" s="35" t="s">
        <v>306</v>
      </c>
      <c r="C478" s="31" t="s">
        <v>307</v>
      </c>
      <c r="D478" s="76">
        <v>200</v>
      </c>
      <c r="E478" s="237">
        <v>200</v>
      </c>
      <c r="F478" s="322">
        <f t="shared" si="105"/>
        <v>1</v>
      </c>
      <c r="G478" s="332">
        <f aca="true" t="shared" si="117" ref="G478:G510">E478/$E$701</f>
        <v>3.4138634189638093E-06</v>
      </c>
      <c r="H478" s="243">
        <f t="shared" si="107"/>
        <v>200</v>
      </c>
      <c r="I478" s="237"/>
      <c r="J478" s="241">
        <f t="shared" si="116"/>
        <v>200</v>
      </c>
      <c r="K478" s="241"/>
      <c r="L478" s="241"/>
      <c r="M478" s="241"/>
      <c r="N478" s="243"/>
      <c r="O478" s="485"/>
      <c r="P478" s="481"/>
      <c r="Q478" s="481"/>
      <c r="R478" s="488"/>
    </row>
    <row r="479" spans="1:18" s="44" customFormat="1" ht="15.75" customHeight="1">
      <c r="A479" s="87"/>
      <c r="B479" s="35" t="s">
        <v>131</v>
      </c>
      <c r="C479" s="31" t="s">
        <v>320</v>
      </c>
      <c r="D479" s="76">
        <v>22610</v>
      </c>
      <c r="E479" s="237">
        <v>22610.25</v>
      </c>
      <c r="F479" s="322">
        <f t="shared" si="105"/>
        <v>1.0000110570544007</v>
      </c>
      <c r="G479" s="332">
        <f t="shared" si="117"/>
        <v>0.0003859415268431324</v>
      </c>
      <c r="H479" s="243">
        <f t="shared" si="107"/>
        <v>22610.25</v>
      </c>
      <c r="I479" s="237"/>
      <c r="J479" s="241">
        <f t="shared" si="116"/>
        <v>22610.25</v>
      </c>
      <c r="K479" s="241"/>
      <c r="L479" s="241"/>
      <c r="M479" s="241"/>
      <c r="N479" s="243"/>
      <c r="O479" s="485"/>
      <c r="P479" s="481"/>
      <c r="Q479" s="481"/>
      <c r="R479" s="488"/>
    </row>
    <row r="480" spans="1:18" s="44" customFormat="1" ht="15.75" customHeight="1">
      <c r="A480" s="87"/>
      <c r="B480" s="35" t="s">
        <v>857</v>
      </c>
      <c r="C480" s="31" t="s">
        <v>858</v>
      </c>
      <c r="D480" s="76">
        <v>396</v>
      </c>
      <c r="E480" s="237">
        <v>396</v>
      </c>
      <c r="F480" s="322">
        <f t="shared" si="105"/>
        <v>1</v>
      </c>
      <c r="G480" s="332">
        <f t="shared" si="117"/>
        <v>6.759449569548343E-06</v>
      </c>
      <c r="H480" s="243">
        <f t="shared" si="107"/>
        <v>396</v>
      </c>
      <c r="I480" s="237"/>
      <c r="J480" s="241">
        <f t="shared" si="116"/>
        <v>396</v>
      </c>
      <c r="K480" s="241"/>
      <c r="L480" s="241"/>
      <c r="M480" s="241"/>
      <c r="N480" s="243"/>
      <c r="O480" s="485"/>
      <c r="P480" s="481"/>
      <c r="Q480" s="481"/>
      <c r="R480" s="488"/>
    </row>
    <row r="481" spans="1:18" s="44" customFormat="1" ht="21.75" customHeight="1">
      <c r="A481" s="87"/>
      <c r="B481" s="35" t="s">
        <v>451</v>
      </c>
      <c r="C481" s="30" t="s">
        <v>453</v>
      </c>
      <c r="D481" s="76">
        <v>1610</v>
      </c>
      <c r="E481" s="237">
        <v>1610.4</v>
      </c>
      <c r="F481" s="322">
        <f t="shared" si="105"/>
        <v>1.000248447204969</v>
      </c>
      <c r="G481" s="332">
        <f t="shared" si="117"/>
        <v>2.7488428249496596E-05</v>
      </c>
      <c r="H481" s="243">
        <f t="shared" si="107"/>
        <v>1610.4</v>
      </c>
      <c r="I481" s="237"/>
      <c r="J481" s="241">
        <f t="shared" si="116"/>
        <v>1610.4</v>
      </c>
      <c r="K481" s="241"/>
      <c r="L481" s="241"/>
      <c r="M481" s="241"/>
      <c r="N481" s="243"/>
      <c r="O481" s="485"/>
      <c r="P481" s="481"/>
      <c r="Q481" s="481"/>
      <c r="R481" s="488"/>
    </row>
    <row r="482" spans="1:18" s="44" customFormat="1" ht="21.75" customHeight="1">
      <c r="A482" s="87"/>
      <c r="B482" s="35" t="s">
        <v>444</v>
      </c>
      <c r="C482" s="30" t="s">
        <v>448</v>
      </c>
      <c r="D482" s="76">
        <v>2244</v>
      </c>
      <c r="E482" s="237">
        <v>2243.58</v>
      </c>
      <c r="F482" s="322">
        <f aca="true" t="shared" si="118" ref="F482:F608">E482/D482</f>
        <v>0.9998128342245989</v>
      </c>
      <c r="G482" s="332">
        <f t="shared" si="117"/>
        <v>3.829637844759412E-05</v>
      </c>
      <c r="H482" s="243">
        <f t="shared" si="107"/>
        <v>2243.58</v>
      </c>
      <c r="I482" s="237"/>
      <c r="J482" s="241">
        <f t="shared" si="116"/>
        <v>2243.58</v>
      </c>
      <c r="K482" s="241"/>
      <c r="L482" s="241"/>
      <c r="M482" s="241"/>
      <c r="N482" s="243"/>
      <c r="O482" s="485"/>
      <c r="P482" s="481"/>
      <c r="Q482" s="481"/>
      <c r="R482" s="488"/>
    </row>
    <row r="483" spans="1:18" s="44" customFormat="1" ht="15" customHeight="1">
      <c r="A483" s="87"/>
      <c r="B483" s="35" t="s">
        <v>133</v>
      </c>
      <c r="C483" s="31" t="s">
        <v>134</v>
      </c>
      <c r="D483" s="76">
        <v>1200</v>
      </c>
      <c r="E483" s="237">
        <v>1200</v>
      </c>
      <c r="F483" s="322">
        <f t="shared" si="118"/>
        <v>1</v>
      </c>
      <c r="G483" s="332">
        <f t="shared" si="117"/>
        <v>2.0483180513782856E-05</v>
      </c>
      <c r="H483" s="243">
        <f t="shared" si="107"/>
        <v>1200</v>
      </c>
      <c r="I483" s="237"/>
      <c r="J483" s="241">
        <f t="shared" si="116"/>
        <v>1200</v>
      </c>
      <c r="K483" s="241"/>
      <c r="L483" s="241"/>
      <c r="M483" s="241"/>
      <c r="N483" s="243"/>
      <c r="O483" s="485"/>
      <c r="P483" s="481"/>
      <c r="Q483" s="481"/>
      <c r="R483" s="488"/>
    </row>
    <row r="484" spans="1:18" s="44" customFormat="1" ht="15" customHeight="1">
      <c r="A484" s="87"/>
      <c r="B484" s="35" t="s">
        <v>137</v>
      </c>
      <c r="C484" s="31" t="s">
        <v>138</v>
      </c>
      <c r="D484" s="76">
        <v>8800</v>
      </c>
      <c r="E484" s="237">
        <v>8800</v>
      </c>
      <c r="F484" s="322">
        <f t="shared" si="118"/>
        <v>1</v>
      </c>
      <c r="G484" s="332">
        <f t="shared" si="117"/>
        <v>0.0001502099904344076</v>
      </c>
      <c r="H484" s="243">
        <f t="shared" si="107"/>
        <v>8800</v>
      </c>
      <c r="I484" s="237"/>
      <c r="J484" s="241">
        <f t="shared" si="116"/>
        <v>8800</v>
      </c>
      <c r="K484" s="241"/>
      <c r="L484" s="241"/>
      <c r="M484" s="241"/>
      <c r="N484" s="243"/>
      <c r="O484" s="485"/>
      <c r="P484" s="481"/>
      <c r="Q484" s="481"/>
      <c r="R484" s="488"/>
    </row>
    <row r="485" spans="1:18" s="44" customFormat="1" ht="24.75" customHeight="1">
      <c r="A485" s="87"/>
      <c r="B485" s="35" t="s">
        <v>445</v>
      </c>
      <c r="C485" s="30" t="s">
        <v>1021</v>
      </c>
      <c r="D485" s="76">
        <v>3019</v>
      </c>
      <c r="E485" s="237">
        <v>3018.62</v>
      </c>
      <c r="F485" s="322">
        <f t="shared" si="118"/>
        <v>0.9998741305067903</v>
      </c>
      <c r="G485" s="332">
        <f t="shared" si="117"/>
        <v>5.152578196876267E-05</v>
      </c>
      <c r="H485" s="243">
        <f t="shared" si="107"/>
        <v>3018.62</v>
      </c>
      <c r="I485" s="237"/>
      <c r="J485" s="241">
        <f t="shared" si="116"/>
        <v>3018.62</v>
      </c>
      <c r="K485" s="241"/>
      <c r="L485" s="241"/>
      <c r="M485" s="241"/>
      <c r="N485" s="243"/>
      <c r="O485" s="485"/>
      <c r="P485" s="481"/>
      <c r="Q485" s="481"/>
      <c r="R485" s="488"/>
    </row>
    <row r="486" spans="1:18" s="44" customFormat="1" ht="20.25" customHeight="1">
      <c r="A486" s="87"/>
      <c r="B486" s="35" t="s">
        <v>446</v>
      </c>
      <c r="C486" s="30" t="s">
        <v>449</v>
      </c>
      <c r="D486" s="76">
        <v>600</v>
      </c>
      <c r="E486" s="237">
        <v>600</v>
      </c>
      <c r="F486" s="322">
        <f t="shared" si="118"/>
        <v>1</v>
      </c>
      <c r="G486" s="332">
        <f t="shared" si="117"/>
        <v>1.0241590256891428E-05</v>
      </c>
      <c r="H486" s="243">
        <f t="shared" si="107"/>
        <v>600</v>
      </c>
      <c r="I486" s="237"/>
      <c r="J486" s="241">
        <f t="shared" si="116"/>
        <v>600</v>
      </c>
      <c r="K486" s="241"/>
      <c r="L486" s="241"/>
      <c r="M486" s="241"/>
      <c r="N486" s="243"/>
      <c r="O486" s="485"/>
      <c r="P486" s="481"/>
      <c r="Q486" s="481"/>
      <c r="R486" s="488"/>
    </row>
    <row r="487" spans="1:18" s="44" customFormat="1" ht="20.25" customHeight="1">
      <c r="A487" s="87"/>
      <c r="B487" s="35" t="s">
        <v>447</v>
      </c>
      <c r="C487" s="30" t="s">
        <v>1026</v>
      </c>
      <c r="D487" s="76">
        <v>2050</v>
      </c>
      <c r="E487" s="237">
        <v>2050</v>
      </c>
      <c r="F487" s="322">
        <f>E487/D487</f>
        <v>1</v>
      </c>
      <c r="G487" s="332">
        <f>E487/$E$701</f>
        <v>3.4992100044379044E-05</v>
      </c>
      <c r="H487" s="243">
        <f>E487</f>
        <v>2050</v>
      </c>
      <c r="I487" s="237"/>
      <c r="J487" s="241">
        <f>H487</f>
        <v>2050</v>
      </c>
      <c r="K487" s="241"/>
      <c r="L487" s="241"/>
      <c r="M487" s="241"/>
      <c r="N487" s="243"/>
      <c r="O487" s="485"/>
      <c r="P487" s="481"/>
      <c r="Q487" s="481"/>
      <c r="R487" s="488"/>
    </row>
    <row r="488" spans="1:18" s="44" customFormat="1" ht="22.5" customHeight="1">
      <c r="A488" s="87"/>
      <c r="B488" s="35" t="s">
        <v>117</v>
      </c>
      <c r="C488" s="30" t="s">
        <v>690</v>
      </c>
      <c r="D488" s="76">
        <v>13000</v>
      </c>
      <c r="E488" s="237">
        <v>13000</v>
      </c>
      <c r="F488" s="322">
        <f t="shared" si="118"/>
        <v>1</v>
      </c>
      <c r="G488" s="332">
        <f t="shared" si="117"/>
        <v>0.0002219011222326476</v>
      </c>
      <c r="H488" s="243"/>
      <c r="I488" s="237"/>
      <c r="J488" s="241"/>
      <c r="K488" s="241"/>
      <c r="L488" s="241"/>
      <c r="M488" s="241"/>
      <c r="N488" s="243"/>
      <c r="O488" s="485">
        <f>E488</f>
        <v>13000</v>
      </c>
      <c r="P488" s="481"/>
      <c r="Q488" s="247">
        <f>O488</f>
        <v>13000</v>
      </c>
      <c r="R488" s="488"/>
    </row>
    <row r="489" spans="1:18" s="43" customFormat="1" ht="48" customHeight="1">
      <c r="A489" s="147" t="s">
        <v>515</v>
      </c>
      <c r="B489" s="101"/>
      <c r="C489" s="67" t="s">
        <v>517</v>
      </c>
      <c r="D489" s="173">
        <f aca="true" t="shared" si="119" ref="D489:R489">SUM(D490:D496)</f>
        <v>46700</v>
      </c>
      <c r="E489" s="235">
        <f t="shared" si="119"/>
        <v>46700</v>
      </c>
      <c r="F489" s="346">
        <f t="shared" si="118"/>
        <v>1</v>
      </c>
      <c r="G489" s="346">
        <f t="shared" si="117"/>
        <v>0.0007971371083280495</v>
      </c>
      <c r="H489" s="238">
        <f t="shared" si="107"/>
        <v>46700</v>
      </c>
      <c r="I489" s="238">
        <f t="shared" si="119"/>
        <v>35202</v>
      </c>
      <c r="J489" s="238">
        <f t="shared" si="119"/>
        <v>11498</v>
      </c>
      <c r="K489" s="238">
        <f t="shared" si="119"/>
        <v>0</v>
      </c>
      <c r="L489" s="238">
        <f t="shared" si="119"/>
        <v>0</v>
      </c>
      <c r="M489" s="238">
        <f t="shared" si="119"/>
        <v>0</v>
      </c>
      <c r="N489" s="235">
        <f t="shared" si="119"/>
        <v>0</v>
      </c>
      <c r="O489" s="235">
        <f t="shared" si="119"/>
        <v>0</v>
      </c>
      <c r="P489" s="235">
        <f t="shared" si="119"/>
        <v>0</v>
      </c>
      <c r="Q489" s="235">
        <f t="shared" si="119"/>
        <v>0</v>
      </c>
      <c r="R489" s="239">
        <f t="shared" si="119"/>
        <v>0</v>
      </c>
    </row>
    <row r="490" spans="1:18" s="43" customFormat="1" ht="22.5" customHeight="1">
      <c r="A490" s="84"/>
      <c r="B490" s="126" t="s">
        <v>119</v>
      </c>
      <c r="C490" s="30" t="s">
        <v>898</v>
      </c>
      <c r="D490" s="176">
        <v>29899</v>
      </c>
      <c r="E490" s="247">
        <v>29899</v>
      </c>
      <c r="F490" s="322">
        <f t="shared" si="118"/>
        <v>1</v>
      </c>
      <c r="G490" s="332">
        <f t="shared" si="117"/>
        <v>0.0005103555118179947</v>
      </c>
      <c r="H490" s="243">
        <f t="shared" si="107"/>
        <v>29899</v>
      </c>
      <c r="I490" s="247">
        <f>H490</f>
        <v>29899</v>
      </c>
      <c r="J490" s="247"/>
      <c r="K490" s="247"/>
      <c r="L490" s="247"/>
      <c r="M490" s="247"/>
      <c r="N490" s="247"/>
      <c r="O490" s="247"/>
      <c r="P490" s="483"/>
      <c r="Q490" s="483"/>
      <c r="R490" s="490"/>
    </row>
    <row r="491" spans="1:18" s="43" customFormat="1" ht="16.5" customHeight="1">
      <c r="A491" s="84"/>
      <c r="B491" s="126" t="s">
        <v>148</v>
      </c>
      <c r="C491" s="30" t="s">
        <v>298</v>
      </c>
      <c r="D491" s="176">
        <v>4571</v>
      </c>
      <c r="E491" s="247">
        <v>4571</v>
      </c>
      <c r="F491" s="322">
        <f t="shared" si="118"/>
        <v>1</v>
      </c>
      <c r="G491" s="332">
        <f t="shared" si="117"/>
        <v>7.802384844041787E-05</v>
      </c>
      <c r="H491" s="243">
        <f t="shared" si="107"/>
        <v>4571</v>
      </c>
      <c r="I491" s="247">
        <f>H491</f>
        <v>4571</v>
      </c>
      <c r="J491" s="247"/>
      <c r="K491" s="247"/>
      <c r="L491" s="247"/>
      <c r="M491" s="247"/>
      <c r="N491" s="247"/>
      <c r="O491" s="247"/>
      <c r="P491" s="483"/>
      <c r="Q491" s="483"/>
      <c r="R491" s="490"/>
    </row>
    <row r="492" spans="1:18" s="43" customFormat="1" ht="16.5" customHeight="1">
      <c r="A492" s="84"/>
      <c r="B492" s="126" t="s">
        <v>124</v>
      </c>
      <c r="C492" s="30" t="s">
        <v>298</v>
      </c>
      <c r="D492" s="176">
        <v>732</v>
      </c>
      <c r="E492" s="247">
        <v>732</v>
      </c>
      <c r="F492" s="322">
        <f t="shared" si="118"/>
        <v>1</v>
      </c>
      <c r="G492" s="332">
        <f t="shared" si="117"/>
        <v>1.2494740113407542E-05</v>
      </c>
      <c r="H492" s="243">
        <f aca="true" t="shared" si="120" ref="H492:H619">E492</f>
        <v>732</v>
      </c>
      <c r="I492" s="247">
        <f>H492</f>
        <v>732</v>
      </c>
      <c r="J492" s="247"/>
      <c r="K492" s="247"/>
      <c r="L492" s="247"/>
      <c r="M492" s="247"/>
      <c r="N492" s="247"/>
      <c r="O492" s="247"/>
      <c r="P492" s="483"/>
      <c r="Q492" s="483"/>
      <c r="R492" s="490"/>
    </row>
    <row r="493" spans="1:18" s="43" customFormat="1" ht="16.5" customHeight="1">
      <c r="A493" s="84"/>
      <c r="B493" s="35" t="s">
        <v>126</v>
      </c>
      <c r="C493" s="31" t="s">
        <v>346</v>
      </c>
      <c r="D493" s="176">
        <v>500</v>
      </c>
      <c r="E493" s="247">
        <v>500</v>
      </c>
      <c r="F493" s="322">
        <f t="shared" si="118"/>
        <v>1</v>
      </c>
      <c r="G493" s="332">
        <f t="shared" si="117"/>
        <v>8.534658547409523E-06</v>
      </c>
      <c r="H493" s="243">
        <f t="shared" si="120"/>
        <v>500</v>
      </c>
      <c r="I493" s="247"/>
      <c r="J493" s="247">
        <f>H493</f>
        <v>500</v>
      </c>
      <c r="K493" s="247"/>
      <c r="L493" s="247"/>
      <c r="M493" s="247"/>
      <c r="N493" s="247"/>
      <c r="O493" s="247"/>
      <c r="P493" s="483"/>
      <c r="Q493" s="483"/>
      <c r="R493" s="490"/>
    </row>
    <row r="494" spans="1:18" s="43" customFormat="1" ht="16.5" customHeight="1">
      <c r="A494" s="84"/>
      <c r="B494" s="35" t="s">
        <v>128</v>
      </c>
      <c r="C494" s="31" t="s">
        <v>318</v>
      </c>
      <c r="D494" s="176">
        <v>4848</v>
      </c>
      <c r="E494" s="247">
        <v>4848</v>
      </c>
      <c r="F494" s="322">
        <f t="shared" si="118"/>
        <v>1</v>
      </c>
      <c r="G494" s="332">
        <f t="shared" si="117"/>
        <v>8.275204927568273E-05</v>
      </c>
      <c r="H494" s="243">
        <f t="shared" si="120"/>
        <v>4848</v>
      </c>
      <c r="I494" s="247"/>
      <c r="J494" s="247">
        <f>H494</f>
        <v>4848</v>
      </c>
      <c r="K494" s="247"/>
      <c r="L494" s="247"/>
      <c r="M494" s="247"/>
      <c r="N494" s="247"/>
      <c r="O494" s="247"/>
      <c r="P494" s="483"/>
      <c r="Q494" s="483"/>
      <c r="R494" s="490"/>
    </row>
    <row r="495" spans="1:18" s="43" customFormat="1" ht="16.5" customHeight="1">
      <c r="A495" s="84"/>
      <c r="B495" s="126" t="s">
        <v>131</v>
      </c>
      <c r="C495" s="31" t="s">
        <v>320</v>
      </c>
      <c r="D495" s="176">
        <v>5325</v>
      </c>
      <c r="E495" s="247">
        <v>5325</v>
      </c>
      <c r="F495" s="322">
        <f t="shared" si="118"/>
        <v>1</v>
      </c>
      <c r="G495" s="332">
        <f t="shared" si="117"/>
        <v>9.089411352991142E-05</v>
      </c>
      <c r="H495" s="243">
        <f t="shared" si="120"/>
        <v>5325</v>
      </c>
      <c r="I495" s="247"/>
      <c r="J495" s="247">
        <f>H495</f>
        <v>5325</v>
      </c>
      <c r="K495" s="247"/>
      <c r="L495" s="247"/>
      <c r="M495" s="247"/>
      <c r="N495" s="247"/>
      <c r="O495" s="247"/>
      <c r="P495" s="483"/>
      <c r="Q495" s="483"/>
      <c r="R495" s="490"/>
    </row>
    <row r="496" spans="1:18" s="44" customFormat="1" ht="16.5" customHeight="1">
      <c r="A496" s="87"/>
      <c r="B496" s="148" t="s">
        <v>137</v>
      </c>
      <c r="C496" s="31" t="s">
        <v>138</v>
      </c>
      <c r="D496" s="177">
        <v>825</v>
      </c>
      <c r="E496" s="252">
        <v>825</v>
      </c>
      <c r="F496" s="322">
        <f t="shared" si="118"/>
        <v>1</v>
      </c>
      <c r="G496" s="332">
        <f t="shared" si="117"/>
        <v>1.4082186603225713E-05</v>
      </c>
      <c r="H496" s="243">
        <f t="shared" si="120"/>
        <v>825</v>
      </c>
      <c r="I496" s="252"/>
      <c r="J496" s="247">
        <f>H496</f>
        <v>825</v>
      </c>
      <c r="K496" s="247"/>
      <c r="L496" s="247"/>
      <c r="M496" s="247"/>
      <c r="N496" s="247"/>
      <c r="O496" s="486"/>
      <c r="P496" s="481"/>
      <c r="Q496" s="481"/>
      <c r="R496" s="488"/>
    </row>
    <row r="497" spans="1:18" s="44" customFormat="1" ht="21" customHeight="1">
      <c r="A497" s="147" t="s">
        <v>331</v>
      </c>
      <c r="B497" s="105"/>
      <c r="C497" s="67" t="s">
        <v>300</v>
      </c>
      <c r="D497" s="173">
        <f>SUM(D498:D504)</f>
        <v>63732</v>
      </c>
      <c r="E497" s="235">
        <f>SUM(E498:E504)</f>
        <v>63732</v>
      </c>
      <c r="F497" s="346">
        <f t="shared" si="118"/>
        <v>1</v>
      </c>
      <c r="G497" s="346">
        <f t="shared" si="117"/>
        <v>0.0010878617170870075</v>
      </c>
      <c r="H497" s="238">
        <f t="shared" si="120"/>
        <v>63732</v>
      </c>
      <c r="I497" s="238">
        <f aca="true" t="shared" si="121" ref="I497:R497">SUM(I498:I504)</f>
        <v>7698.06</v>
      </c>
      <c r="J497" s="238">
        <f t="shared" si="121"/>
        <v>56033.94</v>
      </c>
      <c r="K497" s="235">
        <f t="shared" si="121"/>
        <v>0</v>
      </c>
      <c r="L497" s="235">
        <f t="shared" si="121"/>
        <v>0</v>
      </c>
      <c r="M497" s="235">
        <f t="shared" si="121"/>
        <v>0</v>
      </c>
      <c r="N497" s="235">
        <f t="shared" si="121"/>
        <v>0</v>
      </c>
      <c r="O497" s="235">
        <f t="shared" si="121"/>
        <v>0</v>
      </c>
      <c r="P497" s="235">
        <f t="shared" si="121"/>
        <v>0</v>
      </c>
      <c r="Q497" s="235">
        <f t="shared" si="121"/>
        <v>0</v>
      </c>
      <c r="R497" s="239">
        <f t="shared" si="121"/>
        <v>0</v>
      </c>
    </row>
    <row r="498" spans="1:18" s="44" customFormat="1" ht="23.25" customHeight="1">
      <c r="A498" s="98"/>
      <c r="B498" s="126" t="s">
        <v>119</v>
      </c>
      <c r="C498" s="30" t="s">
        <v>898</v>
      </c>
      <c r="D498" s="76">
        <v>6777</v>
      </c>
      <c r="E498" s="237">
        <v>6776.68</v>
      </c>
      <c r="F498" s="322">
        <f t="shared" si="118"/>
        <v>0.9999527814667257</v>
      </c>
      <c r="G498" s="332">
        <f t="shared" si="117"/>
        <v>0.00011567329977011834</v>
      </c>
      <c r="H498" s="243">
        <f t="shared" si="120"/>
        <v>6776.68</v>
      </c>
      <c r="I498" s="237">
        <f>H498</f>
        <v>6776.68</v>
      </c>
      <c r="J498" s="237"/>
      <c r="K498" s="243"/>
      <c r="L498" s="243"/>
      <c r="M498" s="243"/>
      <c r="N498" s="243"/>
      <c r="O498" s="485"/>
      <c r="P498" s="481"/>
      <c r="Q498" s="481"/>
      <c r="R498" s="488"/>
    </row>
    <row r="499" spans="1:18" s="44" customFormat="1" ht="14.25" customHeight="1">
      <c r="A499" s="98"/>
      <c r="B499" s="126" t="s">
        <v>148</v>
      </c>
      <c r="C499" s="30" t="s">
        <v>298</v>
      </c>
      <c r="D499" s="76">
        <v>794</v>
      </c>
      <c r="E499" s="237">
        <v>793.99</v>
      </c>
      <c r="F499" s="322">
        <f t="shared" si="118"/>
        <v>0.9999874055415617</v>
      </c>
      <c r="G499" s="332">
        <f t="shared" si="117"/>
        <v>1.3552867080115375E-05</v>
      </c>
      <c r="H499" s="243">
        <f t="shared" si="120"/>
        <v>793.99</v>
      </c>
      <c r="I499" s="237">
        <f>H499</f>
        <v>793.99</v>
      </c>
      <c r="J499" s="237"/>
      <c r="K499" s="243"/>
      <c r="L499" s="243"/>
      <c r="M499" s="243"/>
      <c r="N499" s="243"/>
      <c r="O499" s="485"/>
      <c r="P499" s="481"/>
      <c r="Q499" s="481"/>
      <c r="R499" s="488"/>
    </row>
    <row r="500" spans="1:18" s="44" customFormat="1" ht="14.25" customHeight="1">
      <c r="A500" s="98"/>
      <c r="B500" s="126" t="s">
        <v>124</v>
      </c>
      <c r="C500" s="30" t="s">
        <v>298</v>
      </c>
      <c r="D500" s="76">
        <v>127</v>
      </c>
      <c r="E500" s="237">
        <v>127.39</v>
      </c>
      <c r="F500" s="322">
        <f t="shared" si="118"/>
        <v>1.0030708661417322</v>
      </c>
      <c r="G500" s="332">
        <f t="shared" si="117"/>
        <v>2.1744603047089984E-06</v>
      </c>
      <c r="H500" s="243">
        <f t="shared" si="120"/>
        <v>127.39</v>
      </c>
      <c r="I500" s="237">
        <f>H500</f>
        <v>127.39</v>
      </c>
      <c r="J500" s="237"/>
      <c r="K500" s="243"/>
      <c r="L500" s="243"/>
      <c r="M500" s="243"/>
      <c r="N500" s="243"/>
      <c r="O500" s="485"/>
      <c r="P500" s="481"/>
      <c r="Q500" s="481"/>
      <c r="R500" s="488"/>
    </row>
    <row r="501" spans="1:18" s="44" customFormat="1" ht="14.25" customHeight="1">
      <c r="A501" s="98"/>
      <c r="B501" s="35" t="s">
        <v>126</v>
      </c>
      <c r="C501" s="31" t="s">
        <v>346</v>
      </c>
      <c r="D501" s="76">
        <v>23866</v>
      </c>
      <c r="E501" s="237">
        <v>23866</v>
      </c>
      <c r="F501" s="322">
        <f t="shared" si="118"/>
        <v>1</v>
      </c>
      <c r="G501" s="332">
        <f t="shared" si="117"/>
        <v>0.00040737632178495137</v>
      </c>
      <c r="H501" s="243">
        <f t="shared" si="120"/>
        <v>23866</v>
      </c>
      <c r="I501" s="237"/>
      <c r="J501" s="237">
        <f>H501</f>
        <v>23866</v>
      </c>
      <c r="K501" s="243"/>
      <c r="L501" s="243"/>
      <c r="M501" s="243"/>
      <c r="N501" s="243"/>
      <c r="O501" s="485"/>
      <c r="P501" s="481"/>
      <c r="Q501" s="481"/>
      <c r="R501" s="488"/>
    </row>
    <row r="502" spans="1:18" s="44" customFormat="1" ht="14.25" customHeight="1">
      <c r="A502" s="98"/>
      <c r="B502" s="35" t="s">
        <v>128</v>
      </c>
      <c r="C502" s="31" t="s">
        <v>318</v>
      </c>
      <c r="D502" s="76">
        <v>12423</v>
      </c>
      <c r="E502" s="237">
        <v>12422.94</v>
      </c>
      <c r="F502" s="322">
        <f t="shared" si="118"/>
        <v>0.9999951702487322</v>
      </c>
      <c r="G502" s="332">
        <f t="shared" si="117"/>
        <v>0.00021205110210991134</v>
      </c>
      <c r="H502" s="243">
        <f t="shared" si="120"/>
        <v>12422.94</v>
      </c>
      <c r="I502" s="237"/>
      <c r="J502" s="237">
        <f>H502</f>
        <v>12422.94</v>
      </c>
      <c r="K502" s="243"/>
      <c r="L502" s="243"/>
      <c r="M502" s="243"/>
      <c r="N502" s="243"/>
      <c r="O502" s="485"/>
      <c r="P502" s="481"/>
      <c r="Q502" s="481"/>
      <c r="R502" s="488"/>
    </row>
    <row r="503" spans="1:18" s="44" customFormat="1" ht="14.25" customHeight="1">
      <c r="A503" s="98"/>
      <c r="B503" s="35" t="s">
        <v>131</v>
      </c>
      <c r="C503" s="30" t="s">
        <v>132</v>
      </c>
      <c r="D503" s="76">
        <v>18995</v>
      </c>
      <c r="E503" s="237">
        <v>18995</v>
      </c>
      <c r="F503" s="322">
        <f t="shared" si="118"/>
        <v>1</v>
      </c>
      <c r="G503" s="332">
        <f t="shared" si="117"/>
        <v>0.0003242316782160878</v>
      </c>
      <c r="H503" s="243">
        <f t="shared" si="120"/>
        <v>18995</v>
      </c>
      <c r="I503" s="237"/>
      <c r="J503" s="237">
        <f>H503</f>
        <v>18995</v>
      </c>
      <c r="K503" s="243"/>
      <c r="L503" s="243"/>
      <c r="M503" s="243"/>
      <c r="N503" s="243"/>
      <c r="O503" s="485"/>
      <c r="P503" s="481"/>
      <c r="Q503" s="481"/>
      <c r="R503" s="488"/>
    </row>
    <row r="504" spans="1:18" s="44" customFormat="1" ht="22.5" customHeight="1">
      <c r="A504" s="98"/>
      <c r="B504" s="35" t="s">
        <v>444</v>
      </c>
      <c r="C504" s="30" t="s">
        <v>448</v>
      </c>
      <c r="D504" s="76">
        <v>750</v>
      </c>
      <c r="E504" s="237">
        <v>750</v>
      </c>
      <c r="F504" s="322">
        <f t="shared" si="118"/>
        <v>1</v>
      </c>
      <c r="G504" s="332">
        <f t="shared" si="117"/>
        <v>1.2801987821114284E-05</v>
      </c>
      <c r="H504" s="243">
        <f t="shared" si="120"/>
        <v>750</v>
      </c>
      <c r="I504" s="237"/>
      <c r="J504" s="237">
        <f>H504</f>
        <v>750</v>
      </c>
      <c r="K504" s="243"/>
      <c r="L504" s="243"/>
      <c r="M504" s="243"/>
      <c r="N504" s="243"/>
      <c r="O504" s="485"/>
      <c r="P504" s="481"/>
      <c r="Q504" s="481"/>
      <c r="R504" s="488"/>
    </row>
    <row r="505" spans="1:18" s="44" customFormat="1" ht="37.5" customHeight="1">
      <c r="A505" s="99" t="s">
        <v>421</v>
      </c>
      <c r="B505" s="103"/>
      <c r="C505" s="65" t="s">
        <v>330</v>
      </c>
      <c r="D505" s="119">
        <f>D506+D508+D518+D562+D564</f>
        <v>3302304</v>
      </c>
      <c r="E505" s="236">
        <f>E506+E508+E518+E562+E564</f>
        <v>3301743.58</v>
      </c>
      <c r="F505" s="397">
        <f t="shared" si="118"/>
        <v>0.9998302942430497</v>
      </c>
      <c r="G505" s="397">
        <f t="shared" si="117"/>
        <v>0.05635850813280304</v>
      </c>
      <c r="H505" s="245">
        <f>H506+H508+H518+H562+H564</f>
        <v>3289993.58</v>
      </c>
      <c r="I505" s="245">
        <f aca="true" t="shared" si="122" ref="I505:R505">I506+I508+I518+I562+I564</f>
        <v>1255228.35</v>
      </c>
      <c r="J505" s="245">
        <f t="shared" si="122"/>
        <v>163515.25</v>
      </c>
      <c r="K505" s="245">
        <f t="shared" si="122"/>
        <v>34770</v>
      </c>
      <c r="L505" s="245">
        <f t="shared" si="122"/>
        <v>7054.099999999999</v>
      </c>
      <c r="M505" s="245">
        <f t="shared" si="122"/>
        <v>1829425.8799999997</v>
      </c>
      <c r="N505" s="245">
        <f t="shared" si="122"/>
        <v>0</v>
      </c>
      <c r="O505" s="245">
        <f t="shared" si="122"/>
        <v>11750</v>
      </c>
      <c r="P505" s="245">
        <f t="shared" si="122"/>
        <v>0</v>
      </c>
      <c r="Q505" s="245">
        <f t="shared" si="122"/>
        <v>11750</v>
      </c>
      <c r="R505" s="246">
        <f t="shared" si="122"/>
        <v>0</v>
      </c>
    </row>
    <row r="506" spans="1:18" s="44" customFormat="1" ht="34.5" customHeight="1">
      <c r="A506" s="147" t="s">
        <v>440</v>
      </c>
      <c r="B506" s="105"/>
      <c r="C506" s="67" t="s">
        <v>500</v>
      </c>
      <c r="D506" s="173">
        <f>D507</f>
        <v>34770</v>
      </c>
      <c r="E506" s="235">
        <f>E507</f>
        <v>34770</v>
      </c>
      <c r="F506" s="346">
        <f t="shared" si="118"/>
        <v>1</v>
      </c>
      <c r="G506" s="346">
        <f t="shared" si="117"/>
        <v>0.0005935001553868583</v>
      </c>
      <c r="H506" s="238">
        <f t="shared" si="120"/>
        <v>34770</v>
      </c>
      <c r="I506" s="238">
        <f aca="true" t="shared" si="123" ref="I506:R506">I507</f>
        <v>0</v>
      </c>
      <c r="J506" s="238">
        <f t="shared" si="123"/>
        <v>0</v>
      </c>
      <c r="K506" s="238">
        <f t="shared" si="123"/>
        <v>34770</v>
      </c>
      <c r="L506" s="238">
        <f t="shared" si="123"/>
        <v>0</v>
      </c>
      <c r="M506" s="238">
        <f t="shared" si="123"/>
        <v>0</v>
      </c>
      <c r="N506" s="238">
        <f t="shared" si="123"/>
        <v>0</v>
      </c>
      <c r="O506" s="235">
        <f t="shared" si="123"/>
        <v>0</v>
      </c>
      <c r="P506" s="235">
        <f t="shared" si="123"/>
        <v>0</v>
      </c>
      <c r="Q506" s="235">
        <f t="shared" si="123"/>
        <v>0</v>
      </c>
      <c r="R506" s="239">
        <f t="shared" si="123"/>
        <v>0</v>
      </c>
    </row>
    <row r="507" spans="1:18" s="44" customFormat="1" ht="47.25" customHeight="1">
      <c r="A507" s="84"/>
      <c r="B507" s="94" t="s">
        <v>689</v>
      </c>
      <c r="C507" s="68" t="s">
        <v>693</v>
      </c>
      <c r="D507" s="174">
        <v>34770</v>
      </c>
      <c r="E507" s="243">
        <v>34770</v>
      </c>
      <c r="F507" s="322">
        <f t="shared" si="118"/>
        <v>1</v>
      </c>
      <c r="G507" s="332">
        <f t="shared" si="117"/>
        <v>0.0005935001553868583</v>
      </c>
      <c r="H507" s="243">
        <f t="shared" si="120"/>
        <v>34770</v>
      </c>
      <c r="I507" s="253"/>
      <c r="J507" s="253"/>
      <c r="K507" s="243">
        <f>H507</f>
        <v>34770</v>
      </c>
      <c r="L507" s="243"/>
      <c r="M507" s="243"/>
      <c r="N507" s="243"/>
      <c r="O507" s="485"/>
      <c r="P507" s="481"/>
      <c r="Q507" s="481"/>
      <c r="R507" s="488"/>
    </row>
    <row r="508" spans="1:18" s="44" customFormat="1" ht="18.75" customHeight="1">
      <c r="A508" s="147" t="s">
        <v>438</v>
      </c>
      <c r="B508" s="105"/>
      <c r="C508" s="67" t="s">
        <v>786</v>
      </c>
      <c r="D508" s="173">
        <f>SUM(D509:D517)</f>
        <v>40865</v>
      </c>
      <c r="E508" s="235">
        <f>SUM(E509:E517)</f>
        <v>40865</v>
      </c>
      <c r="F508" s="346">
        <f t="shared" si="118"/>
        <v>1</v>
      </c>
      <c r="G508" s="396">
        <f t="shared" si="117"/>
        <v>0.0006975376430797803</v>
      </c>
      <c r="H508" s="238">
        <f t="shared" si="120"/>
        <v>40865</v>
      </c>
      <c r="I508" s="235">
        <f aca="true" t="shared" si="124" ref="I508:R508">SUM(I509:I517)</f>
        <v>36800.1</v>
      </c>
      <c r="J508" s="235">
        <f t="shared" si="124"/>
        <v>4064.9</v>
      </c>
      <c r="K508" s="235">
        <f t="shared" si="124"/>
        <v>0</v>
      </c>
      <c r="L508" s="235">
        <f t="shared" si="124"/>
        <v>0</v>
      </c>
      <c r="M508" s="235">
        <f t="shared" si="124"/>
        <v>0</v>
      </c>
      <c r="N508" s="235">
        <f t="shared" si="124"/>
        <v>0</v>
      </c>
      <c r="O508" s="235">
        <f t="shared" si="124"/>
        <v>0</v>
      </c>
      <c r="P508" s="235">
        <f t="shared" si="124"/>
        <v>0</v>
      </c>
      <c r="Q508" s="235">
        <f t="shared" si="124"/>
        <v>0</v>
      </c>
      <c r="R508" s="239">
        <f t="shared" si="124"/>
        <v>0</v>
      </c>
    </row>
    <row r="509" spans="1:18" s="44" customFormat="1" ht="22.5" customHeight="1">
      <c r="A509" s="87"/>
      <c r="B509" s="35" t="s">
        <v>119</v>
      </c>
      <c r="C509" s="30" t="s">
        <v>898</v>
      </c>
      <c r="D509" s="76">
        <v>30000</v>
      </c>
      <c r="E509" s="237">
        <v>30000</v>
      </c>
      <c r="F509" s="322">
        <f t="shared" si="118"/>
        <v>1</v>
      </c>
      <c r="G509" s="332">
        <f t="shared" si="117"/>
        <v>0.0005120795128445714</v>
      </c>
      <c r="H509" s="243">
        <f t="shared" si="120"/>
        <v>30000</v>
      </c>
      <c r="I509" s="237">
        <f>H509</f>
        <v>30000</v>
      </c>
      <c r="J509" s="240"/>
      <c r="K509" s="241"/>
      <c r="L509" s="241"/>
      <c r="M509" s="241"/>
      <c r="N509" s="243"/>
      <c r="O509" s="485"/>
      <c r="P509" s="481"/>
      <c r="Q509" s="481"/>
      <c r="R509" s="488"/>
    </row>
    <row r="510" spans="1:18" s="44" customFormat="1" ht="13.5" customHeight="1">
      <c r="A510" s="87"/>
      <c r="B510" s="35" t="s">
        <v>122</v>
      </c>
      <c r="C510" s="30" t="s">
        <v>123</v>
      </c>
      <c r="D510" s="76">
        <v>1275</v>
      </c>
      <c r="E510" s="237">
        <v>1275.1</v>
      </c>
      <c r="F510" s="322">
        <f t="shared" si="118"/>
        <v>1.000078431372549</v>
      </c>
      <c r="G510" s="332">
        <f t="shared" si="117"/>
        <v>2.1765086227603765E-05</v>
      </c>
      <c r="H510" s="243">
        <f t="shared" si="120"/>
        <v>1275.1</v>
      </c>
      <c r="I510" s="237">
        <f>H510</f>
        <v>1275.1</v>
      </c>
      <c r="J510" s="240"/>
      <c r="K510" s="241"/>
      <c r="L510" s="241"/>
      <c r="M510" s="241"/>
      <c r="N510" s="243"/>
      <c r="O510" s="485"/>
      <c r="P510" s="481"/>
      <c r="Q510" s="481"/>
      <c r="R510" s="488"/>
    </row>
    <row r="511" spans="1:18" s="44" customFormat="1" ht="14.25" customHeight="1">
      <c r="A511" s="87"/>
      <c r="B511" s="95" t="s">
        <v>148</v>
      </c>
      <c r="C511" s="30" t="s">
        <v>439</v>
      </c>
      <c r="D511" s="76">
        <v>4760</v>
      </c>
      <c r="E511" s="237">
        <v>4760</v>
      </c>
      <c r="F511" s="322">
        <f t="shared" si="118"/>
        <v>1</v>
      </c>
      <c r="G511" s="332">
        <f aca="true" t="shared" si="125" ref="G511:G542">E511/$E$701</f>
        <v>8.124994937133866E-05</v>
      </c>
      <c r="H511" s="243">
        <f t="shared" si="120"/>
        <v>4760</v>
      </c>
      <c r="I511" s="237">
        <f>H511</f>
        <v>4760</v>
      </c>
      <c r="J511" s="240"/>
      <c r="K511" s="241"/>
      <c r="L511" s="241"/>
      <c r="M511" s="241"/>
      <c r="N511" s="243"/>
      <c r="O511" s="485"/>
      <c r="P511" s="481"/>
      <c r="Q511" s="481"/>
      <c r="R511" s="488"/>
    </row>
    <row r="512" spans="1:18" s="44" customFormat="1" ht="13.5" customHeight="1">
      <c r="A512" s="87"/>
      <c r="B512" s="95" t="s">
        <v>124</v>
      </c>
      <c r="C512" s="30" t="s">
        <v>125</v>
      </c>
      <c r="D512" s="76">
        <v>765</v>
      </c>
      <c r="E512" s="237">
        <v>765</v>
      </c>
      <c r="F512" s="322">
        <f t="shared" si="118"/>
        <v>1</v>
      </c>
      <c r="G512" s="332">
        <f t="shared" si="125"/>
        <v>1.305802757753657E-05</v>
      </c>
      <c r="H512" s="243">
        <f t="shared" si="120"/>
        <v>765</v>
      </c>
      <c r="I512" s="237">
        <f>H512</f>
        <v>765</v>
      </c>
      <c r="J512" s="240"/>
      <c r="K512" s="241"/>
      <c r="L512" s="241"/>
      <c r="M512" s="241"/>
      <c r="N512" s="243"/>
      <c r="O512" s="485"/>
      <c r="P512" s="481"/>
      <c r="Q512" s="481"/>
      <c r="R512" s="488"/>
    </row>
    <row r="513" spans="1:18" s="44" customFormat="1" ht="13.5" customHeight="1">
      <c r="A513" s="87"/>
      <c r="B513" s="35" t="s">
        <v>126</v>
      </c>
      <c r="C513" s="31" t="s">
        <v>346</v>
      </c>
      <c r="D513" s="76">
        <v>500</v>
      </c>
      <c r="E513" s="237">
        <v>500</v>
      </c>
      <c r="F513" s="322">
        <f t="shared" si="118"/>
        <v>1</v>
      </c>
      <c r="G513" s="332">
        <f t="shared" si="125"/>
        <v>8.534658547409523E-06</v>
      </c>
      <c r="H513" s="243">
        <f t="shared" si="120"/>
        <v>500</v>
      </c>
      <c r="I513" s="237"/>
      <c r="J513" s="240">
        <f>H513</f>
        <v>500</v>
      </c>
      <c r="K513" s="241"/>
      <c r="L513" s="241"/>
      <c r="M513" s="241"/>
      <c r="N513" s="243"/>
      <c r="O513" s="485"/>
      <c r="P513" s="481"/>
      <c r="Q513" s="481"/>
      <c r="R513" s="488"/>
    </row>
    <row r="514" spans="1:18" s="44" customFormat="1" ht="14.25" customHeight="1">
      <c r="A514" s="87"/>
      <c r="B514" s="35" t="s">
        <v>131</v>
      </c>
      <c r="C514" s="30" t="s">
        <v>320</v>
      </c>
      <c r="D514" s="76">
        <v>690</v>
      </c>
      <c r="E514" s="237">
        <v>689.9</v>
      </c>
      <c r="F514" s="322">
        <f t="shared" si="118"/>
        <v>0.999855072463768</v>
      </c>
      <c r="G514" s="332">
        <f t="shared" si="125"/>
        <v>1.177612186371566E-05</v>
      </c>
      <c r="H514" s="243">
        <f t="shared" si="120"/>
        <v>689.9</v>
      </c>
      <c r="I514" s="237"/>
      <c r="J514" s="240">
        <f>H514</f>
        <v>689.9</v>
      </c>
      <c r="K514" s="241"/>
      <c r="L514" s="241"/>
      <c r="M514" s="241"/>
      <c r="N514" s="243"/>
      <c r="O514" s="485"/>
      <c r="P514" s="481"/>
      <c r="Q514" s="481"/>
      <c r="R514" s="488"/>
    </row>
    <row r="515" spans="1:18" s="44" customFormat="1" ht="14.25" customHeight="1">
      <c r="A515" s="87"/>
      <c r="B515" s="35" t="s">
        <v>137</v>
      </c>
      <c r="C515" s="30" t="s">
        <v>138</v>
      </c>
      <c r="D515" s="76">
        <v>1650</v>
      </c>
      <c r="E515" s="237">
        <v>1650</v>
      </c>
      <c r="F515" s="322">
        <f t="shared" si="118"/>
        <v>1</v>
      </c>
      <c r="G515" s="332">
        <f t="shared" si="125"/>
        <v>2.8164373206451427E-05</v>
      </c>
      <c r="H515" s="243">
        <f t="shared" si="120"/>
        <v>1650</v>
      </c>
      <c r="I515" s="237"/>
      <c r="J515" s="240">
        <f>H515</f>
        <v>1650</v>
      </c>
      <c r="K515" s="241"/>
      <c r="L515" s="241"/>
      <c r="M515" s="241"/>
      <c r="N515" s="243"/>
      <c r="O515" s="485"/>
      <c r="P515" s="481"/>
      <c r="Q515" s="481"/>
      <c r="R515" s="488"/>
    </row>
    <row r="516" spans="1:18" s="44" customFormat="1" ht="23.25" customHeight="1">
      <c r="A516" s="87"/>
      <c r="B516" s="35" t="s">
        <v>446</v>
      </c>
      <c r="C516" s="30" t="s">
        <v>449</v>
      </c>
      <c r="D516" s="76">
        <v>400</v>
      </c>
      <c r="E516" s="237">
        <v>400</v>
      </c>
      <c r="F516" s="322">
        <f t="shared" si="118"/>
        <v>1</v>
      </c>
      <c r="G516" s="332">
        <f t="shared" si="125"/>
        <v>6.8277268379276185E-06</v>
      </c>
      <c r="H516" s="243">
        <f t="shared" si="120"/>
        <v>400</v>
      </c>
      <c r="I516" s="237"/>
      <c r="J516" s="240">
        <f>H516</f>
        <v>400</v>
      </c>
      <c r="K516" s="241"/>
      <c r="L516" s="241"/>
      <c r="M516" s="241"/>
      <c r="N516" s="243"/>
      <c r="O516" s="485"/>
      <c r="P516" s="481"/>
      <c r="Q516" s="481"/>
      <c r="R516" s="488"/>
    </row>
    <row r="517" spans="1:18" s="44" customFormat="1" ht="21.75" customHeight="1">
      <c r="A517" s="87"/>
      <c r="B517" s="35" t="s">
        <v>447</v>
      </c>
      <c r="C517" s="30" t="s">
        <v>1026</v>
      </c>
      <c r="D517" s="76">
        <v>825</v>
      </c>
      <c r="E517" s="237">
        <v>825</v>
      </c>
      <c r="F517" s="322">
        <f t="shared" si="118"/>
        <v>1</v>
      </c>
      <c r="G517" s="332">
        <f t="shared" si="125"/>
        <v>1.4082186603225713E-05</v>
      </c>
      <c r="H517" s="243">
        <f t="shared" si="120"/>
        <v>825</v>
      </c>
      <c r="I517" s="237"/>
      <c r="J517" s="240">
        <f>H517</f>
        <v>825</v>
      </c>
      <c r="K517" s="241"/>
      <c r="L517" s="241"/>
      <c r="M517" s="241"/>
      <c r="N517" s="243"/>
      <c r="O517" s="485"/>
      <c r="P517" s="481"/>
      <c r="Q517" s="481"/>
      <c r="R517" s="488"/>
    </row>
    <row r="518" spans="1:18" s="44" customFormat="1" ht="22.5" customHeight="1">
      <c r="A518" s="147" t="s">
        <v>465</v>
      </c>
      <c r="B518" s="106"/>
      <c r="C518" s="67" t="s">
        <v>466</v>
      </c>
      <c r="D518" s="173">
        <f>SUM(D519:D561)</f>
        <v>2006407</v>
      </c>
      <c r="E518" s="235">
        <f>SUM(E519:E561)</f>
        <v>2005846.8900000004</v>
      </c>
      <c r="F518" s="346">
        <f t="shared" si="118"/>
        <v>0.9997208392913304</v>
      </c>
      <c r="G518" s="346">
        <f t="shared" si="125"/>
        <v>0.03423843660906663</v>
      </c>
      <c r="H518" s="238">
        <f>SUM(H519:H561)</f>
        <v>1994096.8900000004</v>
      </c>
      <c r="I518" s="238">
        <f aca="true" t="shared" si="126" ref="I518:R518">SUM(I519:I561)</f>
        <v>1218428.25</v>
      </c>
      <c r="J518" s="238">
        <f t="shared" si="126"/>
        <v>159450.35</v>
      </c>
      <c r="K518" s="238">
        <f t="shared" si="126"/>
        <v>0</v>
      </c>
      <c r="L518" s="238">
        <f t="shared" si="126"/>
        <v>658.4</v>
      </c>
      <c r="M518" s="238">
        <f t="shared" si="126"/>
        <v>615559.8899999999</v>
      </c>
      <c r="N518" s="238">
        <f t="shared" si="126"/>
        <v>0</v>
      </c>
      <c r="O518" s="238">
        <f t="shared" si="126"/>
        <v>11750</v>
      </c>
      <c r="P518" s="238">
        <f t="shared" si="126"/>
        <v>0</v>
      </c>
      <c r="Q518" s="238">
        <f t="shared" si="126"/>
        <v>11750</v>
      </c>
      <c r="R518" s="249">
        <f t="shared" si="126"/>
        <v>0</v>
      </c>
    </row>
    <row r="519" spans="1:18" s="44" customFormat="1" ht="18" customHeight="1">
      <c r="A519" s="98"/>
      <c r="B519" s="35" t="s">
        <v>927</v>
      </c>
      <c r="C519" s="31" t="s">
        <v>1063</v>
      </c>
      <c r="D519" s="174">
        <v>658</v>
      </c>
      <c r="E519" s="243">
        <v>658.4</v>
      </c>
      <c r="F519" s="322">
        <f t="shared" si="118"/>
        <v>1.0006079027355623</v>
      </c>
      <c r="G519" s="332">
        <f t="shared" si="125"/>
        <v>1.123843837522886E-05</v>
      </c>
      <c r="H519" s="243">
        <f t="shared" si="120"/>
        <v>658.4</v>
      </c>
      <c r="I519" s="252"/>
      <c r="J519" s="237"/>
      <c r="K519" s="251"/>
      <c r="L519" s="252">
        <f>H519</f>
        <v>658.4</v>
      </c>
      <c r="M519" s="251"/>
      <c r="N519" s="243"/>
      <c r="O519" s="485"/>
      <c r="P519" s="481"/>
      <c r="Q519" s="481"/>
      <c r="R519" s="488"/>
    </row>
    <row r="520" spans="1:18" s="44" customFormat="1" ht="18" customHeight="1">
      <c r="A520" s="98"/>
      <c r="B520" s="35" t="s">
        <v>1062</v>
      </c>
      <c r="C520" s="31" t="s">
        <v>424</v>
      </c>
      <c r="D520" s="174">
        <v>259293</v>
      </c>
      <c r="E520" s="243">
        <v>259292.8</v>
      </c>
      <c r="F520" s="322">
        <f t="shared" si="118"/>
        <v>0.9999992286718113</v>
      </c>
      <c r="G520" s="332">
        <f t="shared" si="125"/>
        <v>0.004425951023603496</v>
      </c>
      <c r="H520" s="243">
        <f t="shared" si="120"/>
        <v>259292.8</v>
      </c>
      <c r="I520" s="252"/>
      <c r="J520" s="237"/>
      <c r="K520" s="251"/>
      <c r="L520" s="251"/>
      <c r="M520" s="252">
        <f>H520</f>
        <v>259292.8</v>
      </c>
      <c r="N520" s="243"/>
      <c r="O520" s="485"/>
      <c r="P520" s="481"/>
      <c r="Q520" s="481"/>
      <c r="R520" s="488"/>
    </row>
    <row r="521" spans="1:18" s="44" customFormat="1" ht="18" customHeight="1">
      <c r="A521" s="98"/>
      <c r="B521" s="35" t="s">
        <v>715</v>
      </c>
      <c r="C521" s="31" t="s">
        <v>424</v>
      </c>
      <c r="D521" s="174">
        <v>45758</v>
      </c>
      <c r="E521" s="243">
        <v>45757.55</v>
      </c>
      <c r="F521" s="322">
        <f t="shared" si="118"/>
        <v>0.9999901656540934</v>
      </c>
      <c r="G521" s="332">
        <f t="shared" si="125"/>
        <v>0.0007810501304320373</v>
      </c>
      <c r="H521" s="243">
        <f t="shared" si="120"/>
        <v>45757.55</v>
      </c>
      <c r="I521" s="252"/>
      <c r="J521" s="237"/>
      <c r="K521" s="251"/>
      <c r="L521" s="251"/>
      <c r="M521" s="252">
        <f>H521</f>
        <v>45757.55</v>
      </c>
      <c r="N521" s="243"/>
      <c r="O521" s="485"/>
      <c r="P521" s="481"/>
      <c r="Q521" s="481"/>
      <c r="R521" s="488"/>
    </row>
    <row r="522" spans="1:18" s="44" customFormat="1" ht="23.25" customHeight="1">
      <c r="A522" s="87"/>
      <c r="B522" s="35" t="s">
        <v>119</v>
      </c>
      <c r="C522" s="30" t="s">
        <v>120</v>
      </c>
      <c r="D522" s="174">
        <v>957623</v>
      </c>
      <c r="E522" s="243">
        <v>957623</v>
      </c>
      <c r="F522" s="322">
        <f t="shared" si="118"/>
        <v>1</v>
      </c>
      <c r="G522" s="332">
        <f t="shared" si="125"/>
        <v>0.0163459706442919</v>
      </c>
      <c r="H522" s="243">
        <f t="shared" si="120"/>
        <v>957623</v>
      </c>
      <c r="I522" s="237">
        <f>H522</f>
        <v>957623</v>
      </c>
      <c r="J522" s="237"/>
      <c r="K522" s="240"/>
      <c r="L522" s="240"/>
      <c r="M522" s="240"/>
      <c r="N522" s="243"/>
      <c r="O522" s="485"/>
      <c r="P522" s="481"/>
      <c r="Q522" s="481"/>
      <c r="R522" s="488"/>
    </row>
    <row r="523" spans="1:18" s="44" customFormat="1" ht="21" customHeight="1">
      <c r="A523" s="87"/>
      <c r="B523" s="35" t="s">
        <v>1054</v>
      </c>
      <c r="C523" s="30" t="s">
        <v>120</v>
      </c>
      <c r="D523" s="174">
        <v>45284</v>
      </c>
      <c r="E523" s="243">
        <v>45284.73</v>
      </c>
      <c r="F523" s="322">
        <f t="shared" si="118"/>
        <v>1.0000161204840563</v>
      </c>
      <c r="G523" s="332">
        <f t="shared" si="125"/>
        <v>0.000772979415923265</v>
      </c>
      <c r="H523" s="243">
        <f t="shared" si="120"/>
        <v>45284.73</v>
      </c>
      <c r="I523" s="237"/>
      <c r="J523" s="237"/>
      <c r="K523" s="240"/>
      <c r="L523" s="240"/>
      <c r="M523" s="240">
        <f>H523</f>
        <v>45284.73</v>
      </c>
      <c r="N523" s="243"/>
      <c r="O523" s="485"/>
      <c r="P523" s="481"/>
      <c r="Q523" s="481"/>
      <c r="R523" s="488"/>
    </row>
    <row r="524" spans="1:18" s="44" customFormat="1" ht="21" customHeight="1">
      <c r="A524" s="87"/>
      <c r="B524" s="35" t="s">
        <v>716</v>
      </c>
      <c r="C524" s="30" t="s">
        <v>120</v>
      </c>
      <c r="D524" s="174">
        <v>1260</v>
      </c>
      <c r="E524" s="243">
        <v>1260</v>
      </c>
      <c r="F524" s="322">
        <f t="shared" si="118"/>
        <v>1</v>
      </c>
      <c r="G524" s="332">
        <f t="shared" si="125"/>
        <v>2.1507339539471998E-05</v>
      </c>
      <c r="H524" s="243">
        <f t="shared" si="120"/>
        <v>1260</v>
      </c>
      <c r="I524" s="237"/>
      <c r="J524" s="237"/>
      <c r="K524" s="240"/>
      <c r="L524" s="240"/>
      <c r="M524" s="240">
        <f>H524</f>
        <v>1260</v>
      </c>
      <c r="N524" s="243"/>
      <c r="O524" s="485"/>
      <c r="P524" s="481"/>
      <c r="Q524" s="481"/>
      <c r="R524" s="488"/>
    </row>
    <row r="525" spans="1:18" s="44" customFormat="1" ht="15" customHeight="1">
      <c r="A525" s="87"/>
      <c r="B525" s="35" t="s">
        <v>122</v>
      </c>
      <c r="C525" s="30" t="s">
        <v>123</v>
      </c>
      <c r="D525" s="174">
        <v>70094</v>
      </c>
      <c r="E525" s="243">
        <v>70094.3</v>
      </c>
      <c r="F525" s="322">
        <f t="shared" si="118"/>
        <v>1.0000042799669016</v>
      </c>
      <c r="G525" s="332">
        <f t="shared" si="125"/>
        <v>0.0011964618332393749</v>
      </c>
      <c r="H525" s="243">
        <f t="shared" si="120"/>
        <v>70094.3</v>
      </c>
      <c r="I525" s="237">
        <f>H525</f>
        <v>70094.3</v>
      </c>
      <c r="J525" s="237"/>
      <c r="K525" s="240"/>
      <c r="L525" s="240"/>
      <c r="M525" s="240"/>
      <c r="N525" s="243"/>
      <c r="O525" s="485"/>
      <c r="P525" s="481"/>
      <c r="Q525" s="481"/>
      <c r="R525" s="488"/>
    </row>
    <row r="526" spans="1:18" s="44" customFormat="1" ht="15" customHeight="1">
      <c r="A526" s="87"/>
      <c r="B526" s="35" t="s">
        <v>1058</v>
      </c>
      <c r="C526" s="30" t="s">
        <v>123</v>
      </c>
      <c r="D526" s="174">
        <v>2896</v>
      </c>
      <c r="E526" s="243">
        <v>2895.61</v>
      </c>
      <c r="F526" s="322">
        <f t="shared" si="118"/>
        <v>0.9998653314917127</v>
      </c>
      <c r="G526" s="332">
        <f t="shared" si="125"/>
        <v>4.942608527292898E-05</v>
      </c>
      <c r="H526" s="243">
        <f t="shared" si="120"/>
        <v>2895.61</v>
      </c>
      <c r="I526" s="237"/>
      <c r="J526" s="237"/>
      <c r="K526" s="240"/>
      <c r="L526" s="240"/>
      <c r="M526" s="240">
        <f>H526</f>
        <v>2895.61</v>
      </c>
      <c r="N526" s="243"/>
      <c r="O526" s="485"/>
      <c r="P526" s="481"/>
      <c r="Q526" s="481"/>
      <c r="R526" s="488"/>
    </row>
    <row r="527" spans="1:18" s="44" customFormat="1" ht="15" customHeight="1">
      <c r="A527" s="87"/>
      <c r="B527" s="95" t="s">
        <v>201</v>
      </c>
      <c r="C527" s="30" t="s">
        <v>298</v>
      </c>
      <c r="D527" s="174">
        <v>156460</v>
      </c>
      <c r="E527" s="243">
        <v>156459.67</v>
      </c>
      <c r="F527" s="322">
        <f t="shared" si="118"/>
        <v>0.9999978908347182</v>
      </c>
      <c r="G527" s="332">
        <f t="shared" si="125"/>
        <v>0.002670659719780747</v>
      </c>
      <c r="H527" s="243">
        <f t="shared" si="120"/>
        <v>156459.67</v>
      </c>
      <c r="I527" s="237">
        <f>H527</f>
        <v>156459.67</v>
      </c>
      <c r="J527" s="237"/>
      <c r="K527" s="240"/>
      <c r="L527" s="240"/>
      <c r="M527" s="240"/>
      <c r="N527" s="243"/>
      <c r="O527" s="485"/>
      <c r="P527" s="481"/>
      <c r="Q527" s="481"/>
      <c r="R527" s="488"/>
    </row>
    <row r="528" spans="1:18" s="44" customFormat="1" ht="15" customHeight="1">
      <c r="A528" s="87"/>
      <c r="B528" s="95" t="s">
        <v>378</v>
      </c>
      <c r="C528" s="30" t="s">
        <v>298</v>
      </c>
      <c r="D528" s="174">
        <v>22276</v>
      </c>
      <c r="E528" s="243">
        <v>22276.21</v>
      </c>
      <c r="F528" s="322">
        <f t="shared" si="118"/>
        <v>1.0000094271862094</v>
      </c>
      <c r="G528" s="332">
        <f t="shared" si="125"/>
        <v>0.000380239692160779</v>
      </c>
      <c r="H528" s="243">
        <f t="shared" si="120"/>
        <v>22276.21</v>
      </c>
      <c r="I528" s="237"/>
      <c r="J528" s="237"/>
      <c r="K528" s="240"/>
      <c r="L528" s="240"/>
      <c r="M528" s="240">
        <f>H528</f>
        <v>22276.21</v>
      </c>
      <c r="N528" s="243"/>
      <c r="O528" s="485"/>
      <c r="P528" s="481"/>
      <c r="Q528" s="481"/>
      <c r="R528" s="488"/>
    </row>
    <row r="529" spans="1:18" s="44" customFormat="1" ht="15" customHeight="1">
      <c r="A529" s="87"/>
      <c r="B529" s="95" t="s">
        <v>700</v>
      </c>
      <c r="C529" s="30" t="s">
        <v>298</v>
      </c>
      <c r="D529" s="174">
        <v>2543</v>
      </c>
      <c r="E529" s="243">
        <v>2542.7</v>
      </c>
      <c r="F529" s="322">
        <f t="shared" si="118"/>
        <v>0.9998820290994888</v>
      </c>
      <c r="G529" s="332">
        <f t="shared" si="125"/>
        <v>4.340215257699639E-05</v>
      </c>
      <c r="H529" s="243">
        <f t="shared" si="120"/>
        <v>2542.7</v>
      </c>
      <c r="I529" s="237"/>
      <c r="J529" s="237"/>
      <c r="K529" s="240"/>
      <c r="L529" s="240"/>
      <c r="M529" s="240">
        <f>H529</f>
        <v>2542.7</v>
      </c>
      <c r="N529" s="243"/>
      <c r="O529" s="485"/>
      <c r="P529" s="481"/>
      <c r="Q529" s="481"/>
      <c r="R529" s="488"/>
    </row>
    <row r="530" spans="1:18" s="44" customFormat="1" ht="15" customHeight="1">
      <c r="A530" s="87"/>
      <c r="B530" s="95" t="s">
        <v>124</v>
      </c>
      <c r="C530" s="30" t="s">
        <v>125</v>
      </c>
      <c r="D530" s="174">
        <v>24232</v>
      </c>
      <c r="E530" s="243">
        <v>24232.28</v>
      </c>
      <c r="F530" s="322">
        <f t="shared" si="118"/>
        <v>1.0000115549686364</v>
      </c>
      <c r="G530" s="332">
        <f t="shared" si="125"/>
        <v>0.0004136284712504417</v>
      </c>
      <c r="H530" s="243">
        <f t="shared" si="120"/>
        <v>24232.28</v>
      </c>
      <c r="I530" s="237">
        <f>H530</f>
        <v>24232.28</v>
      </c>
      <c r="J530" s="237"/>
      <c r="K530" s="240"/>
      <c r="L530" s="240"/>
      <c r="M530" s="240"/>
      <c r="N530" s="243"/>
      <c r="O530" s="485"/>
      <c r="P530" s="481"/>
      <c r="Q530" s="481"/>
      <c r="R530" s="488"/>
    </row>
    <row r="531" spans="1:18" s="44" customFormat="1" ht="15" customHeight="1">
      <c r="A531" s="87"/>
      <c r="B531" s="95" t="s">
        <v>379</v>
      </c>
      <c r="C531" s="30" t="s">
        <v>125</v>
      </c>
      <c r="D531" s="174">
        <v>3515</v>
      </c>
      <c r="E531" s="243">
        <v>3514.86</v>
      </c>
      <c r="F531" s="322">
        <f t="shared" si="118"/>
        <v>0.9999601706970128</v>
      </c>
      <c r="G531" s="332">
        <f t="shared" si="125"/>
        <v>5.999625988389568E-05</v>
      </c>
      <c r="H531" s="243">
        <f t="shared" si="120"/>
        <v>3514.86</v>
      </c>
      <c r="I531" s="237"/>
      <c r="J531" s="237"/>
      <c r="K531" s="240"/>
      <c r="L531" s="240"/>
      <c r="M531" s="240">
        <f>H531</f>
        <v>3514.86</v>
      </c>
      <c r="N531" s="243"/>
      <c r="O531" s="485"/>
      <c r="P531" s="481"/>
      <c r="Q531" s="481"/>
      <c r="R531" s="488"/>
    </row>
    <row r="532" spans="1:18" s="44" customFormat="1" ht="15" customHeight="1">
      <c r="A532" s="87"/>
      <c r="B532" s="95" t="s">
        <v>701</v>
      </c>
      <c r="C532" s="30" t="s">
        <v>125</v>
      </c>
      <c r="D532" s="174">
        <v>398</v>
      </c>
      <c r="E532" s="243">
        <v>397.25</v>
      </c>
      <c r="F532" s="322">
        <f t="shared" si="118"/>
        <v>0.9981155778894473</v>
      </c>
      <c r="G532" s="332">
        <f t="shared" si="125"/>
        <v>6.780786215916867E-06</v>
      </c>
      <c r="H532" s="243">
        <f t="shared" si="120"/>
        <v>397.25</v>
      </c>
      <c r="I532" s="237"/>
      <c r="J532" s="237"/>
      <c r="K532" s="240"/>
      <c r="L532" s="240"/>
      <c r="M532" s="240">
        <f>H532</f>
        <v>397.25</v>
      </c>
      <c r="N532" s="243"/>
      <c r="O532" s="485"/>
      <c r="P532" s="481"/>
      <c r="Q532" s="481"/>
      <c r="R532" s="488"/>
    </row>
    <row r="533" spans="1:18" s="44" customFormat="1" ht="14.25" customHeight="1">
      <c r="A533" s="87"/>
      <c r="B533" s="35" t="s">
        <v>855</v>
      </c>
      <c r="C533" s="30" t="s">
        <v>856</v>
      </c>
      <c r="D533" s="174">
        <v>10019</v>
      </c>
      <c r="E533" s="243">
        <v>10019</v>
      </c>
      <c r="F533" s="322">
        <f t="shared" si="118"/>
        <v>1</v>
      </c>
      <c r="G533" s="332">
        <f t="shared" si="125"/>
        <v>0.00017101748797299204</v>
      </c>
      <c r="H533" s="243">
        <f t="shared" si="120"/>
        <v>10019</v>
      </c>
      <c r="I533" s="237">
        <f>H533</f>
        <v>10019</v>
      </c>
      <c r="J533" s="237"/>
      <c r="K533" s="240"/>
      <c r="L533" s="240"/>
      <c r="M533" s="240"/>
      <c r="N533" s="243"/>
      <c r="O533" s="485"/>
      <c r="P533" s="481"/>
      <c r="Q533" s="481"/>
      <c r="R533" s="488"/>
    </row>
    <row r="534" spans="1:18" s="44" customFormat="1" ht="14.25" customHeight="1">
      <c r="A534" s="87"/>
      <c r="B534" s="35" t="s">
        <v>380</v>
      </c>
      <c r="C534" s="30" t="s">
        <v>856</v>
      </c>
      <c r="D534" s="174">
        <v>98942</v>
      </c>
      <c r="E534" s="243">
        <v>98942.13</v>
      </c>
      <c r="F534" s="322">
        <f t="shared" si="118"/>
        <v>1.0000013139010735</v>
      </c>
      <c r="G534" s="332">
        <f t="shared" si="125"/>
        <v>0.0016888745910068085</v>
      </c>
      <c r="H534" s="243">
        <f t="shared" si="120"/>
        <v>98942.13</v>
      </c>
      <c r="I534" s="237"/>
      <c r="J534" s="237"/>
      <c r="K534" s="240"/>
      <c r="L534" s="240"/>
      <c r="M534" s="240">
        <f>H534</f>
        <v>98942.13</v>
      </c>
      <c r="N534" s="243"/>
      <c r="O534" s="485"/>
      <c r="P534" s="481"/>
      <c r="Q534" s="481"/>
      <c r="R534" s="488"/>
    </row>
    <row r="535" spans="1:18" s="44" customFormat="1" ht="14.25" customHeight="1">
      <c r="A535" s="87"/>
      <c r="B535" s="35" t="s">
        <v>702</v>
      </c>
      <c r="C535" s="30" t="s">
        <v>856</v>
      </c>
      <c r="D535" s="174">
        <v>16020</v>
      </c>
      <c r="E535" s="243">
        <v>16020.37</v>
      </c>
      <c r="F535" s="322">
        <f t="shared" si="118"/>
        <v>1.0000230961298378</v>
      </c>
      <c r="G535" s="332">
        <f t="shared" si="125"/>
        <v>0.00027345677550632625</v>
      </c>
      <c r="H535" s="243">
        <f t="shared" si="120"/>
        <v>16020.37</v>
      </c>
      <c r="I535" s="237"/>
      <c r="J535" s="237"/>
      <c r="K535" s="240"/>
      <c r="L535" s="240"/>
      <c r="M535" s="240">
        <f>H535</f>
        <v>16020.37</v>
      </c>
      <c r="N535" s="243"/>
      <c r="O535" s="485"/>
      <c r="P535" s="481"/>
      <c r="Q535" s="481"/>
      <c r="R535" s="488"/>
    </row>
    <row r="536" spans="1:18" s="44" customFormat="1" ht="14.25" customHeight="1">
      <c r="A536" s="87"/>
      <c r="B536" s="35" t="s">
        <v>126</v>
      </c>
      <c r="C536" s="30" t="s">
        <v>346</v>
      </c>
      <c r="D536" s="174">
        <v>46608</v>
      </c>
      <c r="E536" s="243">
        <v>46607.67</v>
      </c>
      <c r="F536" s="322">
        <f t="shared" si="118"/>
        <v>0.9999929196704428</v>
      </c>
      <c r="G536" s="332">
        <f t="shared" si="125"/>
        <v>0.0007955610982806848</v>
      </c>
      <c r="H536" s="243">
        <f t="shared" si="120"/>
        <v>46607.67</v>
      </c>
      <c r="I536" s="237"/>
      <c r="J536" s="237">
        <f>H536</f>
        <v>46607.67</v>
      </c>
      <c r="K536" s="240"/>
      <c r="L536" s="240"/>
      <c r="M536" s="240"/>
      <c r="N536" s="243"/>
      <c r="O536" s="485"/>
      <c r="P536" s="481"/>
      <c r="Q536" s="481"/>
      <c r="R536" s="488"/>
    </row>
    <row r="537" spans="1:18" s="44" customFormat="1" ht="14.25" customHeight="1">
      <c r="A537" s="87"/>
      <c r="B537" s="35" t="s">
        <v>398</v>
      </c>
      <c r="C537" s="30" t="s">
        <v>346</v>
      </c>
      <c r="D537" s="174">
        <v>932</v>
      </c>
      <c r="E537" s="243">
        <v>932.48</v>
      </c>
      <c r="F537" s="322">
        <f t="shared" si="118"/>
        <v>1.0005150214592275</v>
      </c>
      <c r="G537" s="332">
        <f t="shared" si="125"/>
        <v>1.5916796804576866E-05</v>
      </c>
      <c r="H537" s="243">
        <f t="shared" si="120"/>
        <v>932.48</v>
      </c>
      <c r="I537" s="237"/>
      <c r="J537" s="237"/>
      <c r="K537" s="240"/>
      <c r="L537" s="240"/>
      <c r="M537" s="240">
        <f>H537</f>
        <v>932.48</v>
      </c>
      <c r="N537" s="243"/>
      <c r="O537" s="485"/>
      <c r="P537" s="481"/>
      <c r="Q537" s="481"/>
      <c r="R537" s="488"/>
    </row>
    <row r="538" spans="1:18" s="44" customFormat="1" ht="14.25" customHeight="1">
      <c r="A538" s="87"/>
      <c r="B538" s="35" t="s">
        <v>512</v>
      </c>
      <c r="C538" s="30" t="s">
        <v>346</v>
      </c>
      <c r="D538" s="174">
        <v>165</v>
      </c>
      <c r="E538" s="243">
        <v>164.56</v>
      </c>
      <c r="F538" s="322">
        <f t="shared" si="118"/>
        <v>0.9973333333333333</v>
      </c>
      <c r="G538" s="332">
        <f t="shared" si="125"/>
        <v>2.8089268211234225E-06</v>
      </c>
      <c r="H538" s="243">
        <f t="shared" si="120"/>
        <v>164.56</v>
      </c>
      <c r="I538" s="237"/>
      <c r="J538" s="237"/>
      <c r="K538" s="240"/>
      <c r="L538" s="240"/>
      <c r="M538" s="240">
        <f>H538</f>
        <v>164.56</v>
      </c>
      <c r="N538" s="243"/>
      <c r="O538" s="485"/>
      <c r="P538" s="481"/>
      <c r="Q538" s="481"/>
      <c r="R538" s="488"/>
    </row>
    <row r="539" spans="1:18" s="44" customFormat="1" ht="13.5" customHeight="1">
      <c r="A539" s="87"/>
      <c r="B539" s="35" t="s">
        <v>128</v>
      </c>
      <c r="C539" s="30" t="s">
        <v>318</v>
      </c>
      <c r="D539" s="174">
        <v>21782</v>
      </c>
      <c r="E539" s="243">
        <v>21781.75</v>
      </c>
      <c r="F539" s="322">
        <f t="shared" si="118"/>
        <v>0.999988522633367</v>
      </c>
      <c r="G539" s="332">
        <f t="shared" si="125"/>
        <v>0.0003717995976300748</v>
      </c>
      <c r="H539" s="243">
        <f t="shared" si="120"/>
        <v>21781.75</v>
      </c>
      <c r="I539" s="237"/>
      <c r="J539" s="237">
        <f>H539</f>
        <v>21781.75</v>
      </c>
      <c r="K539" s="240"/>
      <c r="L539" s="240"/>
      <c r="M539" s="240"/>
      <c r="N539" s="243"/>
      <c r="O539" s="485"/>
      <c r="P539" s="481"/>
      <c r="Q539" s="481"/>
      <c r="R539" s="488"/>
    </row>
    <row r="540" spans="1:18" s="44" customFormat="1" ht="13.5" customHeight="1">
      <c r="A540" s="87"/>
      <c r="B540" s="35" t="s">
        <v>129</v>
      </c>
      <c r="C540" s="31" t="s">
        <v>319</v>
      </c>
      <c r="D540" s="174">
        <v>13172</v>
      </c>
      <c r="E540" s="243">
        <v>13171.61</v>
      </c>
      <c r="F540" s="322">
        <f t="shared" si="118"/>
        <v>0.9999703917400548</v>
      </c>
      <c r="G540" s="332">
        <f t="shared" si="125"/>
        <v>0.00022483038773928952</v>
      </c>
      <c r="H540" s="243">
        <f t="shared" si="120"/>
        <v>13171.61</v>
      </c>
      <c r="I540" s="237"/>
      <c r="J540" s="237">
        <f>H540</f>
        <v>13171.61</v>
      </c>
      <c r="K540" s="240"/>
      <c r="L540" s="240"/>
      <c r="M540" s="240"/>
      <c r="N540" s="243"/>
      <c r="O540" s="485"/>
      <c r="P540" s="481"/>
      <c r="Q540" s="481"/>
      <c r="R540" s="488"/>
    </row>
    <row r="541" spans="1:18" s="44" customFormat="1" ht="13.5" customHeight="1">
      <c r="A541" s="87"/>
      <c r="B541" s="35" t="s">
        <v>306</v>
      </c>
      <c r="C541" s="31" t="s">
        <v>307</v>
      </c>
      <c r="D541" s="174">
        <v>1300</v>
      </c>
      <c r="E541" s="243">
        <v>1300</v>
      </c>
      <c r="F541" s="322">
        <f t="shared" si="118"/>
        <v>1</v>
      </c>
      <c r="G541" s="332">
        <f t="shared" si="125"/>
        <v>2.219011222326476E-05</v>
      </c>
      <c r="H541" s="243">
        <f t="shared" si="120"/>
        <v>1300</v>
      </c>
      <c r="I541" s="237"/>
      <c r="J541" s="237">
        <f>H541</f>
        <v>1300</v>
      </c>
      <c r="K541" s="240"/>
      <c r="L541" s="240"/>
      <c r="M541" s="240"/>
      <c r="N541" s="243"/>
      <c r="O541" s="485"/>
      <c r="P541" s="481"/>
      <c r="Q541" s="481"/>
      <c r="R541" s="488"/>
    </row>
    <row r="542" spans="1:18" s="44" customFormat="1" ht="13.5" customHeight="1">
      <c r="A542" s="87"/>
      <c r="B542" s="35" t="s">
        <v>1059</v>
      </c>
      <c r="C542" s="31" t="s">
        <v>307</v>
      </c>
      <c r="D542" s="174">
        <v>1011</v>
      </c>
      <c r="E542" s="243">
        <v>1011.5</v>
      </c>
      <c r="F542" s="322">
        <f t="shared" si="118"/>
        <v>1.000494559841741</v>
      </c>
      <c r="G542" s="332">
        <f t="shared" si="125"/>
        <v>1.7265614241409467E-05</v>
      </c>
      <c r="H542" s="243">
        <f t="shared" si="120"/>
        <v>1011.5</v>
      </c>
      <c r="I542" s="237"/>
      <c r="J542" s="237"/>
      <c r="K542" s="240"/>
      <c r="L542" s="240"/>
      <c r="M542" s="240">
        <f>H542</f>
        <v>1011.5</v>
      </c>
      <c r="N542" s="243"/>
      <c r="O542" s="485"/>
      <c r="P542" s="481"/>
      <c r="Q542" s="481"/>
      <c r="R542" s="488"/>
    </row>
    <row r="543" spans="1:18" s="44" customFormat="1" ht="13.5" customHeight="1">
      <c r="A543" s="87"/>
      <c r="B543" s="35" t="s">
        <v>720</v>
      </c>
      <c r="C543" s="31" t="s">
        <v>307</v>
      </c>
      <c r="D543" s="174">
        <v>179</v>
      </c>
      <c r="E543" s="243">
        <v>178.5</v>
      </c>
      <c r="F543" s="322">
        <f t="shared" si="118"/>
        <v>0.9972067039106145</v>
      </c>
      <c r="G543" s="332">
        <f aca="true" t="shared" si="127" ref="G543:G563">E543/$E$701</f>
        <v>3.0468731014251997E-06</v>
      </c>
      <c r="H543" s="243">
        <f t="shared" si="120"/>
        <v>178.5</v>
      </c>
      <c r="I543" s="237"/>
      <c r="J543" s="237"/>
      <c r="K543" s="240"/>
      <c r="L543" s="240"/>
      <c r="M543" s="240">
        <f>H543</f>
        <v>178.5</v>
      </c>
      <c r="N543" s="243"/>
      <c r="O543" s="485"/>
      <c r="P543" s="481"/>
      <c r="Q543" s="481"/>
      <c r="R543" s="488"/>
    </row>
    <row r="544" spans="1:18" s="44" customFormat="1" ht="15" customHeight="1">
      <c r="A544" s="87"/>
      <c r="B544" s="35" t="s">
        <v>131</v>
      </c>
      <c r="C544" s="30" t="s">
        <v>320</v>
      </c>
      <c r="D544" s="174">
        <v>23537</v>
      </c>
      <c r="E544" s="243">
        <v>23537.38</v>
      </c>
      <c r="F544" s="322">
        <f t="shared" si="118"/>
        <v>1.0000161447933043</v>
      </c>
      <c r="G544" s="332">
        <f t="shared" si="127"/>
        <v>0.00040176700280125194</v>
      </c>
      <c r="H544" s="243">
        <f t="shared" si="120"/>
        <v>23537.38</v>
      </c>
      <c r="I544" s="237"/>
      <c r="J544" s="237">
        <f>H544</f>
        <v>23537.38</v>
      </c>
      <c r="K544" s="240"/>
      <c r="L544" s="240"/>
      <c r="M544" s="240"/>
      <c r="N544" s="243"/>
      <c r="O544" s="485"/>
      <c r="P544" s="481"/>
      <c r="Q544" s="481"/>
      <c r="R544" s="488"/>
    </row>
    <row r="545" spans="1:18" s="44" customFormat="1" ht="15" customHeight="1">
      <c r="A545" s="87"/>
      <c r="B545" s="35" t="s">
        <v>399</v>
      </c>
      <c r="C545" s="30" t="s">
        <v>320</v>
      </c>
      <c r="D545" s="174">
        <v>92801</v>
      </c>
      <c r="E545" s="243">
        <v>92801.39</v>
      </c>
      <c r="F545" s="322">
        <f t="shared" si="118"/>
        <v>1.0000042025409208</v>
      </c>
      <c r="G545" s="332">
        <f t="shared" si="127"/>
        <v>0.0015840563527499693</v>
      </c>
      <c r="H545" s="243">
        <f t="shared" si="120"/>
        <v>92801.39</v>
      </c>
      <c r="I545" s="237"/>
      <c r="J545" s="237"/>
      <c r="K545" s="240"/>
      <c r="L545" s="240"/>
      <c r="M545" s="240">
        <f>H545</f>
        <v>92801.39</v>
      </c>
      <c r="N545" s="243"/>
      <c r="O545" s="485"/>
      <c r="P545" s="481"/>
      <c r="Q545" s="481"/>
      <c r="R545" s="488"/>
    </row>
    <row r="546" spans="1:18" s="44" customFormat="1" ht="15" customHeight="1">
      <c r="A546" s="87"/>
      <c r="B546" s="35" t="s">
        <v>705</v>
      </c>
      <c r="C546" s="30" t="s">
        <v>320</v>
      </c>
      <c r="D546" s="174">
        <v>15495</v>
      </c>
      <c r="E546" s="243">
        <v>15494.35</v>
      </c>
      <c r="F546" s="322">
        <f t="shared" si="118"/>
        <v>0.9999580509841884</v>
      </c>
      <c r="G546" s="332">
        <f t="shared" si="127"/>
        <v>0.0002644779733281095</v>
      </c>
      <c r="H546" s="243">
        <f t="shared" si="120"/>
        <v>15494.35</v>
      </c>
      <c r="I546" s="237"/>
      <c r="J546" s="237"/>
      <c r="K546" s="240"/>
      <c r="L546" s="240"/>
      <c r="M546" s="240">
        <f>H546</f>
        <v>15494.35</v>
      </c>
      <c r="N546" s="243"/>
      <c r="O546" s="485"/>
      <c r="P546" s="481"/>
      <c r="Q546" s="481"/>
      <c r="R546" s="488"/>
    </row>
    <row r="547" spans="1:18" s="44" customFormat="1" ht="15" customHeight="1">
      <c r="A547" s="87"/>
      <c r="B547" s="35" t="s">
        <v>1060</v>
      </c>
      <c r="C547" s="30" t="s">
        <v>858</v>
      </c>
      <c r="D547" s="174">
        <v>3060</v>
      </c>
      <c r="E547" s="243">
        <v>3060</v>
      </c>
      <c r="F547" s="322">
        <f t="shared" si="118"/>
        <v>1</v>
      </c>
      <c r="G547" s="332">
        <f t="shared" si="127"/>
        <v>5.223211031014628E-05</v>
      </c>
      <c r="H547" s="243">
        <f t="shared" si="120"/>
        <v>3060</v>
      </c>
      <c r="I547" s="237"/>
      <c r="J547" s="237"/>
      <c r="K547" s="240"/>
      <c r="L547" s="240"/>
      <c r="M547" s="240">
        <f>H547</f>
        <v>3060</v>
      </c>
      <c r="N547" s="243"/>
      <c r="O547" s="485"/>
      <c r="P547" s="481"/>
      <c r="Q547" s="481"/>
      <c r="R547" s="488"/>
    </row>
    <row r="548" spans="1:18" s="44" customFormat="1" ht="15" customHeight="1">
      <c r="A548" s="87"/>
      <c r="B548" s="35" t="s">
        <v>1061</v>
      </c>
      <c r="C548" s="30" t="s">
        <v>858</v>
      </c>
      <c r="D548" s="174">
        <v>540</v>
      </c>
      <c r="E548" s="243">
        <v>540</v>
      </c>
      <c r="F548" s="322">
        <f t="shared" si="118"/>
        <v>1</v>
      </c>
      <c r="G548" s="332">
        <f t="shared" si="127"/>
        <v>9.217431231202285E-06</v>
      </c>
      <c r="H548" s="243">
        <f t="shared" si="120"/>
        <v>540</v>
      </c>
      <c r="I548" s="237"/>
      <c r="J548" s="237"/>
      <c r="K548" s="240"/>
      <c r="L548" s="240"/>
      <c r="M548" s="240">
        <f>H548</f>
        <v>540</v>
      </c>
      <c r="N548" s="243"/>
      <c r="O548" s="485"/>
      <c r="P548" s="481"/>
      <c r="Q548" s="481"/>
      <c r="R548" s="488"/>
    </row>
    <row r="549" spans="1:18" s="44" customFormat="1" ht="15.75" customHeight="1">
      <c r="A549" s="87"/>
      <c r="B549" s="35" t="s">
        <v>451</v>
      </c>
      <c r="C549" s="30" t="s">
        <v>453</v>
      </c>
      <c r="D549" s="174">
        <v>922</v>
      </c>
      <c r="E549" s="243">
        <v>922.18</v>
      </c>
      <c r="F549" s="322">
        <f t="shared" si="118"/>
        <v>1.0001952277657267</v>
      </c>
      <c r="G549" s="332">
        <f t="shared" si="127"/>
        <v>1.5740982838500227E-05</v>
      </c>
      <c r="H549" s="243">
        <f t="shared" si="120"/>
        <v>922.18</v>
      </c>
      <c r="I549" s="237"/>
      <c r="J549" s="237">
        <f>H549</f>
        <v>922.18</v>
      </c>
      <c r="K549" s="240"/>
      <c r="L549" s="240"/>
      <c r="M549" s="240"/>
      <c r="N549" s="243"/>
      <c r="O549" s="485"/>
      <c r="P549" s="481"/>
      <c r="Q549" s="481"/>
      <c r="R549" s="488"/>
    </row>
    <row r="550" spans="1:18" s="44" customFormat="1" ht="15.75" customHeight="1">
      <c r="A550" s="87"/>
      <c r="B550" s="35" t="s">
        <v>444</v>
      </c>
      <c r="C550" s="30" t="s">
        <v>448</v>
      </c>
      <c r="D550" s="174">
        <v>2329</v>
      </c>
      <c r="E550" s="243">
        <v>2328.49</v>
      </c>
      <c r="F550" s="322">
        <f t="shared" si="118"/>
        <v>0.9997810218978102</v>
      </c>
      <c r="G550" s="332">
        <f t="shared" si="127"/>
        <v>3.97457341621152E-05</v>
      </c>
      <c r="H550" s="243">
        <f t="shared" si="120"/>
        <v>2328.49</v>
      </c>
      <c r="I550" s="237"/>
      <c r="J550" s="237">
        <f aca="true" t="shared" si="128" ref="J550:J556">H550</f>
        <v>2328.49</v>
      </c>
      <c r="K550" s="240"/>
      <c r="L550" s="240"/>
      <c r="M550" s="240"/>
      <c r="N550" s="243"/>
      <c r="O550" s="485"/>
      <c r="P550" s="481"/>
      <c r="Q550" s="481"/>
      <c r="R550" s="488"/>
    </row>
    <row r="551" spans="1:18" s="44" customFormat="1" ht="14.25" customHeight="1">
      <c r="A551" s="87"/>
      <c r="B551" s="35" t="s">
        <v>133</v>
      </c>
      <c r="C551" s="30" t="s">
        <v>134</v>
      </c>
      <c r="D551" s="174">
        <v>669</v>
      </c>
      <c r="E551" s="243">
        <v>669</v>
      </c>
      <c r="F551" s="322">
        <f t="shared" si="118"/>
        <v>1</v>
      </c>
      <c r="G551" s="332">
        <f t="shared" si="127"/>
        <v>1.1419373136433942E-05</v>
      </c>
      <c r="H551" s="243">
        <f t="shared" si="120"/>
        <v>669</v>
      </c>
      <c r="I551" s="237"/>
      <c r="J551" s="237">
        <f t="shared" si="128"/>
        <v>669</v>
      </c>
      <c r="K551" s="240"/>
      <c r="L551" s="240"/>
      <c r="M551" s="240"/>
      <c r="N551" s="243"/>
      <c r="O551" s="485"/>
      <c r="P551" s="481"/>
      <c r="Q551" s="481"/>
      <c r="R551" s="488"/>
    </row>
    <row r="552" spans="1:18" s="44" customFormat="1" ht="14.25" customHeight="1">
      <c r="A552" s="87"/>
      <c r="B552" s="35" t="s">
        <v>1066</v>
      </c>
      <c r="C552" s="30" t="s">
        <v>134</v>
      </c>
      <c r="D552" s="174">
        <v>1845</v>
      </c>
      <c r="E552" s="243">
        <v>1285.5</v>
      </c>
      <c r="F552" s="322">
        <f t="shared" si="118"/>
        <v>0.6967479674796748</v>
      </c>
      <c r="G552" s="332">
        <f t="shared" si="127"/>
        <v>2.1942607125389883E-05</v>
      </c>
      <c r="H552" s="243">
        <f t="shared" si="120"/>
        <v>1285.5</v>
      </c>
      <c r="I552" s="237"/>
      <c r="J552" s="237"/>
      <c r="K552" s="240"/>
      <c r="L552" s="240"/>
      <c r="M552" s="240">
        <f>H552</f>
        <v>1285.5</v>
      </c>
      <c r="N552" s="243"/>
      <c r="O552" s="485"/>
      <c r="P552" s="481"/>
      <c r="Q552" s="481"/>
      <c r="R552" s="488"/>
    </row>
    <row r="553" spans="1:18" s="44" customFormat="1" ht="14.25" customHeight="1">
      <c r="A553" s="87"/>
      <c r="B553" s="35" t="s">
        <v>137</v>
      </c>
      <c r="C553" s="30" t="s">
        <v>138</v>
      </c>
      <c r="D553" s="174">
        <v>38340</v>
      </c>
      <c r="E553" s="243">
        <v>38340</v>
      </c>
      <c r="F553" s="322">
        <f t="shared" si="118"/>
        <v>1</v>
      </c>
      <c r="G553" s="332">
        <f t="shared" si="127"/>
        <v>0.0006544376174153622</v>
      </c>
      <c r="H553" s="243">
        <f t="shared" si="120"/>
        <v>38340</v>
      </c>
      <c r="I553" s="237"/>
      <c r="J553" s="237">
        <f t="shared" si="128"/>
        <v>38340</v>
      </c>
      <c r="K553" s="240"/>
      <c r="L553" s="240"/>
      <c r="M553" s="240"/>
      <c r="N553" s="243"/>
      <c r="O553" s="485"/>
      <c r="P553" s="481"/>
      <c r="Q553" s="481"/>
      <c r="R553" s="488"/>
    </row>
    <row r="554" spans="1:18" s="44" customFormat="1" ht="15.75" customHeight="1">
      <c r="A554" s="87"/>
      <c r="B554" s="35" t="s">
        <v>187</v>
      </c>
      <c r="C554" s="30" t="s">
        <v>188</v>
      </c>
      <c r="D554" s="174">
        <v>5738</v>
      </c>
      <c r="E554" s="243">
        <v>5738</v>
      </c>
      <c r="F554" s="322">
        <f t="shared" si="118"/>
        <v>1</v>
      </c>
      <c r="G554" s="332">
        <f t="shared" si="127"/>
        <v>9.794374149007169E-05</v>
      </c>
      <c r="H554" s="243">
        <f t="shared" si="120"/>
        <v>5738</v>
      </c>
      <c r="I554" s="237"/>
      <c r="J554" s="237">
        <f t="shared" si="128"/>
        <v>5738</v>
      </c>
      <c r="K554" s="240"/>
      <c r="L554" s="240"/>
      <c r="M554" s="240"/>
      <c r="N554" s="243"/>
      <c r="O554" s="485"/>
      <c r="P554" s="481"/>
      <c r="Q554" s="481"/>
      <c r="R554" s="488"/>
    </row>
    <row r="555" spans="1:18" s="44" customFormat="1" ht="15.75" customHeight="1">
      <c r="A555" s="87"/>
      <c r="B555" s="35" t="s">
        <v>323</v>
      </c>
      <c r="C555" s="31" t="s">
        <v>324</v>
      </c>
      <c r="D555" s="174">
        <v>2815</v>
      </c>
      <c r="E555" s="243">
        <v>2815.28</v>
      </c>
      <c r="F555" s="322">
        <f t="shared" si="118"/>
        <v>1.0000994671403198</v>
      </c>
      <c r="G555" s="332">
        <f t="shared" si="127"/>
        <v>4.805490703070217E-05</v>
      </c>
      <c r="H555" s="243">
        <f t="shared" si="120"/>
        <v>2815.28</v>
      </c>
      <c r="I555" s="237"/>
      <c r="J555" s="237">
        <f t="shared" si="128"/>
        <v>2815.28</v>
      </c>
      <c r="K555" s="240"/>
      <c r="L555" s="240"/>
      <c r="M555" s="240"/>
      <c r="N555" s="243"/>
      <c r="O555" s="485"/>
      <c r="P555" s="481"/>
      <c r="Q555" s="481"/>
      <c r="R555" s="488"/>
    </row>
    <row r="556" spans="1:18" s="44" customFormat="1" ht="15.75" customHeight="1">
      <c r="A556" s="87"/>
      <c r="B556" s="35" t="s">
        <v>445</v>
      </c>
      <c r="C556" s="31" t="s">
        <v>1077</v>
      </c>
      <c r="D556" s="174">
        <v>2239</v>
      </c>
      <c r="E556" s="243">
        <v>2238.99</v>
      </c>
      <c r="F556" s="322">
        <f t="shared" si="118"/>
        <v>0.9999955337204108</v>
      </c>
      <c r="G556" s="332">
        <f t="shared" si="127"/>
        <v>3.8218030282128895E-05</v>
      </c>
      <c r="H556" s="243">
        <f t="shared" si="120"/>
        <v>2238.99</v>
      </c>
      <c r="I556" s="237"/>
      <c r="J556" s="237">
        <f t="shared" si="128"/>
        <v>2238.99</v>
      </c>
      <c r="K556" s="240"/>
      <c r="L556" s="240"/>
      <c r="M556" s="240"/>
      <c r="N556" s="243"/>
      <c r="O556" s="485"/>
      <c r="P556" s="481"/>
      <c r="Q556" s="481"/>
      <c r="R556" s="488"/>
    </row>
    <row r="557" spans="1:18" s="44" customFormat="1" ht="15.75" customHeight="1">
      <c r="A557" s="87"/>
      <c r="B557" s="35" t="s">
        <v>722</v>
      </c>
      <c r="C557" s="31" t="s">
        <v>449</v>
      </c>
      <c r="D557" s="174">
        <v>261</v>
      </c>
      <c r="E557" s="243">
        <v>261.3</v>
      </c>
      <c r="F557" s="322">
        <f t="shared" si="118"/>
        <v>1.0011494252873563</v>
      </c>
      <c r="G557" s="332">
        <f t="shared" si="127"/>
        <v>4.460212556876217E-06</v>
      </c>
      <c r="H557" s="243">
        <f t="shared" si="120"/>
        <v>261.3</v>
      </c>
      <c r="I557" s="237"/>
      <c r="J557" s="237"/>
      <c r="K557" s="240"/>
      <c r="L557" s="240"/>
      <c r="M557" s="240">
        <f>H557</f>
        <v>261.3</v>
      </c>
      <c r="N557" s="243"/>
      <c r="O557" s="485"/>
      <c r="P557" s="481"/>
      <c r="Q557" s="481"/>
      <c r="R557" s="488"/>
    </row>
    <row r="558" spans="1:18" s="44" customFormat="1" ht="15.75" customHeight="1">
      <c r="A558" s="87"/>
      <c r="B558" s="35" t="s">
        <v>707</v>
      </c>
      <c r="C558" s="31" t="s">
        <v>449</v>
      </c>
      <c r="D558" s="174">
        <v>46</v>
      </c>
      <c r="E558" s="243">
        <v>46.1</v>
      </c>
      <c r="F558" s="322">
        <f t="shared" si="118"/>
        <v>1.0021739130434784</v>
      </c>
      <c r="G558" s="332">
        <f t="shared" si="127"/>
        <v>7.86895518071158E-07</v>
      </c>
      <c r="H558" s="243">
        <f t="shared" si="120"/>
        <v>46.1</v>
      </c>
      <c r="I558" s="237"/>
      <c r="J558" s="237"/>
      <c r="K558" s="240"/>
      <c r="L558" s="240"/>
      <c r="M558" s="240">
        <f>H558</f>
        <v>46.1</v>
      </c>
      <c r="N558" s="243"/>
      <c r="O558" s="485"/>
      <c r="P558" s="481"/>
      <c r="Q558" s="481"/>
      <c r="R558" s="488"/>
    </row>
    <row r="559" spans="1:18" s="44" customFormat="1" ht="15.75" customHeight="1">
      <c r="A559" s="87"/>
      <c r="B559" s="35" t="s">
        <v>723</v>
      </c>
      <c r="C559" s="31" t="s">
        <v>1026</v>
      </c>
      <c r="D559" s="174">
        <v>1360</v>
      </c>
      <c r="E559" s="243">
        <v>1360</v>
      </c>
      <c r="F559" s="322">
        <f t="shared" si="118"/>
        <v>1</v>
      </c>
      <c r="G559" s="332">
        <f t="shared" si="127"/>
        <v>2.3214271248953903E-05</v>
      </c>
      <c r="H559" s="243">
        <f t="shared" si="120"/>
        <v>1360</v>
      </c>
      <c r="I559" s="237"/>
      <c r="J559" s="237"/>
      <c r="K559" s="240"/>
      <c r="L559" s="240"/>
      <c r="M559" s="240">
        <f>H559</f>
        <v>1360</v>
      </c>
      <c r="N559" s="243"/>
      <c r="O559" s="485"/>
      <c r="P559" s="481"/>
      <c r="Q559" s="481"/>
      <c r="R559" s="488"/>
    </row>
    <row r="560" spans="1:18" s="44" customFormat="1" ht="15.75" customHeight="1">
      <c r="A560" s="87"/>
      <c r="B560" s="35" t="s">
        <v>717</v>
      </c>
      <c r="C560" s="31" t="s">
        <v>1026</v>
      </c>
      <c r="D560" s="174">
        <v>240</v>
      </c>
      <c r="E560" s="243">
        <v>240</v>
      </c>
      <c r="F560" s="322">
        <f t="shared" si="118"/>
        <v>1</v>
      </c>
      <c r="G560" s="332">
        <f t="shared" si="127"/>
        <v>4.096636102756571E-06</v>
      </c>
      <c r="H560" s="243">
        <f t="shared" si="120"/>
        <v>240</v>
      </c>
      <c r="I560" s="237"/>
      <c r="J560" s="237"/>
      <c r="K560" s="240"/>
      <c r="L560" s="240"/>
      <c r="M560" s="240">
        <f>H560</f>
        <v>240</v>
      </c>
      <c r="N560" s="243"/>
      <c r="O560" s="485"/>
      <c r="P560" s="481"/>
      <c r="Q560" s="481"/>
      <c r="R560" s="488"/>
    </row>
    <row r="561" spans="1:18" s="44" customFormat="1" ht="15.75" customHeight="1">
      <c r="A561" s="87"/>
      <c r="B561" s="35" t="s">
        <v>189</v>
      </c>
      <c r="C561" s="31" t="s">
        <v>535</v>
      </c>
      <c r="D561" s="174">
        <v>11750</v>
      </c>
      <c r="E561" s="243">
        <v>11750</v>
      </c>
      <c r="F561" s="322">
        <f t="shared" si="118"/>
        <v>1</v>
      </c>
      <c r="G561" s="332">
        <f t="shared" si="127"/>
        <v>0.0002005644758641238</v>
      </c>
      <c r="H561" s="243"/>
      <c r="I561" s="237"/>
      <c r="J561" s="237"/>
      <c r="K561" s="240"/>
      <c r="L561" s="240"/>
      <c r="M561" s="240"/>
      <c r="N561" s="243"/>
      <c r="O561" s="241">
        <f>E561</f>
        <v>11750</v>
      </c>
      <c r="P561" s="481"/>
      <c r="Q561" s="247">
        <f>O561</f>
        <v>11750</v>
      </c>
      <c r="R561" s="495"/>
    </row>
    <row r="562" spans="1:18" s="44" customFormat="1" ht="15.75" customHeight="1">
      <c r="A562" s="358" t="s">
        <v>430</v>
      </c>
      <c r="B562" s="361"/>
      <c r="C562" s="709" t="s">
        <v>941</v>
      </c>
      <c r="D562" s="357">
        <f>D563</f>
        <v>6396</v>
      </c>
      <c r="E562" s="238">
        <f>E563</f>
        <v>6395.7</v>
      </c>
      <c r="F562" s="346">
        <f t="shared" si="118"/>
        <v>0.999953095684803</v>
      </c>
      <c r="G562" s="346">
        <f t="shared" si="127"/>
        <v>0.00010917023134333418</v>
      </c>
      <c r="H562" s="238">
        <f>H563</f>
        <v>6395.7</v>
      </c>
      <c r="I562" s="238">
        <f aca="true" t="shared" si="129" ref="I562:R562">I563</f>
        <v>0</v>
      </c>
      <c r="J562" s="238">
        <f t="shared" si="129"/>
        <v>0</v>
      </c>
      <c r="K562" s="238">
        <f t="shared" si="129"/>
        <v>0</v>
      </c>
      <c r="L562" s="238">
        <f t="shared" si="129"/>
        <v>6395.7</v>
      </c>
      <c r="M562" s="238">
        <f t="shared" si="129"/>
        <v>0</v>
      </c>
      <c r="N562" s="238">
        <f t="shared" si="129"/>
        <v>0</v>
      </c>
      <c r="O562" s="238">
        <f t="shared" si="129"/>
        <v>0</v>
      </c>
      <c r="P562" s="238">
        <f t="shared" si="129"/>
        <v>0</v>
      </c>
      <c r="Q562" s="238">
        <f t="shared" si="129"/>
        <v>0</v>
      </c>
      <c r="R562" s="249">
        <f t="shared" si="129"/>
        <v>0</v>
      </c>
    </row>
    <row r="563" spans="1:18" s="44" customFormat="1" ht="15.75" customHeight="1">
      <c r="A563" s="87"/>
      <c r="B563" s="35" t="s">
        <v>423</v>
      </c>
      <c r="C563" s="30" t="s">
        <v>424</v>
      </c>
      <c r="D563" s="174">
        <v>6396</v>
      </c>
      <c r="E563" s="243">
        <v>6395.7</v>
      </c>
      <c r="F563" s="322">
        <f t="shared" si="118"/>
        <v>0.999953095684803</v>
      </c>
      <c r="G563" s="332">
        <f t="shared" si="127"/>
        <v>0.00010917023134333418</v>
      </c>
      <c r="H563" s="243">
        <f>E563</f>
        <v>6395.7</v>
      </c>
      <c r="I563" s="237"/>
      <c r="J563" s="237"/>
      <c r="K563" s="240"/>
      <c r="L563" s="240">
        <f>H563</f>
        <v>6395.7</v>
      </c>
      <c r="M563" s="240"/>
      <c r="N563" s="243"/>
      <c r="O563" s="241"/>
      <c r="P563" s="481"/>
      <c r="Q563" s="247"/>
      <c r="R563" s="495"/>
    </row>
    <row r="564" spans="1:18" s="44" customFormat="1" ht="15.75" customHeight="1">
      <c r="A564" s="358" t="s">
        <v>397</v>
      </c>
      <c r="B564" s="389"/>
      <c r="C564" s="361" t="s">
        <v>300</v>
      </c>
      <c r="D564" s="390">
        <f>SUM(D565:D592)</f>
        <v>1213866</v>
      </c>
      <c r="E564" s="391">
        <f>SUM(E565:E592)</f>
        <v>1213865.9899999998</v>
      </c>
      <c r="F564" s="346">
        <f t="shared" si="118"/>
        <v>0.9999999917618582</v>
      </c>
      <c r="G564" s="346">
        <f aca="true" t="shared" si="130" ref="G564:G592">E564/$E$701</f>
        <v>0.020719863493926443</v>
      </c>
      <c r="H564" s="391">
        <f aca="true" t="shared" si="131" ref="H564:N564">SUM(H565:H592)</f>
        <v>1213865.9899999998</v>
      </c>
      <c r="I564" s="391">
        <f t="shared" si="131"/>
        <v>0</v>
      </c>
      <c r="J564" s="391">
        <f t="shared" si="131"/>
        <v>0</v>
      </c>
      <c r="K564" s="391">
        <f t="shared" si="131"/>
        <v>0</v>
      </c>
      <c r="L564" s="391">
        <f t="shared" si="131"/>
        <v>0</v>
      </c>
      <c r="M564" s="391">
        <f t="shared" si="131"/>
        <v>1213865.9899999998</v>
      </c>
      <c r="N564" s="391">
        <f t="shared" si="131"/>
        <v>0</v>
      </c>
      <c r="O564" s="391">
        <f>SUM(O565:O592)</f>
        <v>0</v>
      </c>
      <c r="P564" s="391">
        <f>SUM(P565:P592)</f>
        <v>0</v>
      </c>
      <c r="Q564" s="391">
        <f>SUM(Q565:Q592)</f>
        <v>0</v>
      </c>
      <c r="R564" s="392">
        <f>SUM(R565:R592)</f>
        <v>0</v>
      </c>
    </row>
    <row r="565" spans="1:18" s="44" customFormat="1" ht="15.75" customHeight="1">
      <c r="A565" s="87"/>
      <c r="B565" s="35" t="s">
        <v>1062</v>
      </c>
      <c r="C565" s="30" t="s">
        <v>424</v>
      </c>
      <c r="D565" s="174">
        <v>24158</v>
      </c>
      <c r="E565" s="243">
        <v>24157.87</v>
      </c>
      <c r="F565" s="322">
        <f t="shared" si="118"/>
        <v>0.9999946187598311</v>
      </c>
      <c r="G565" s="332">
        <f t="shared" si="130"/>
        <v>0.0004123583433654162</v>
      </c>
      <c r="H565" s="243">
        <f>E565</f>
        <v>24157.87</v>
      </c>
      <c r="I565" s="237"/>
      <c r="J565" s="237"/>
      <c r="K565" s="240"/>
      <c r="L565" s="240"/>
      <c r="M565" s="240">
        <f>H565</f>
        <v>24157.87</v>
      </c>
      <c r="N565" s="243"/>
      <c r="O565" s="485"/>
      <c r="P565" s="481"/>
      <c r="Q565" s="481"/>
      <c r="R565" s="488"/>
    </row>
    <row r="566" spans="1:18" s="44" customFormat="1" ht="15.75" customHeight="1">
      <c r="A566" s="87"/>
      <c r="B566" s="35" t="s">
        <v>715</v>
      </c>
      <c r="C566" s="30" t="s">
        <v>424</v>
      </c>
      <c r="D566" s="174">
        <v>16783</v>
      </c>
      <c r="E566" s="243">
        <v>16783.22</v>
      </c>
      <c r="F566" s="322">
        <f t="shared" si="118"/>
        <v>1.0000131085026516</v>
      </c>
      <c r="G566" s="332">
        <f t="shared" si="130"/>
        <v>0.00028647810405210895</v>
      </c>
      <c r="H566" s="243">
        <f>E566</f>
        <v>16783.22</v>
      </c>
      <c r="I566" s="237"/>
      <c r="J566" s="237"/>
      <c r="K566" s="240"/>
      <c r="L566" s="240"/>
      <c r="M566" s="240">
        <f aca="true" t="shared" si="132" ref="M566:M592">H566</f>
        <v>16783.22</v>
      </c>
      <c r="N566" s="243"/>
      <c r="O566" s="485"/>
      <c r="P566" s="481"/>
      <c r="Q566" s="481"/>
      <c r="R566" s="488"/>
    </row>
    <row r="567" spans="1:18" s="44" customFormat="1" ht="21" customHeight="1">
      <c r="A567" s="87"/>
      <c r="B567" s="35" t="s">
        <v>1054</v>
      </c>
      <c r="C567" s="30" t="s">
        <v>898</v>
      </c>
      <c r="D567" s="174">
        <v>98461</v>
      </c>
      <c r="E567" s="243">
        <v>98460.6</v>
      </c>
      <c r="F567" s="322">
        <f t="shared" si="118"/>
        <v>0.9999959374777831</v>
      </c>
      <c r="G567" s="332">
        <f t="shared" si="130"/>
        <v>0.0016806552027461403</v>
      </c>
      <c r="H567" s="243">
        <f aca="true" t="shared" si="133" ref="H567:H592">E567</f>
        <v>98460.6</v>
      </c>
      <c r="I567" s="237"/>
      <c r="J567" s="237"/>
      <c r="K567" s="240"/>
      <c r="L567" s="240"/>
      <c r="M567" s="240">
        <f t="shared" si="132"/>
        <v>98460.6</v>
      </c>
      <c r="N567" s="243"/>
      <c r="O567" s="485"/>
      <c r="P567" s="481"/>
      <c r="Q567" s="481"/>
      <c r="R567" s="488"/>
    </row>
    <row r="568" spans="1:18" s="44" customFormat="1" ht="21.75" customHeight="1">
      <c r="A568" s="87"/>
      <c r="B568" s="35" t="s">
        <v>716</v>
      </c>
      <c r="C568" s="30" t="s">
        <v>898</v>
      </c>
      <c r="D568" s="174">
        <v>14534</v>
      </c>
      <c r="E568" s="243">
        <v>14534.1</v>
      </c>
      <c r="F568" s="322">
        <f t="shared" si="118"/>
        <v>1.0000068804183295</v>
      </c>
      <c r="G568" s="332">
        <f t="shared" si="130"/>
        <v>0.0002480871615878095</v>
      </c>
      <c r="H568" s="243">
        <f t="shared" si="133"/>
        <v>14534.1</v>
      </c>
      <c r="I568" s="237"/>
      <c r="J568" s="237"/>
      <c r="K568" s="240"/>
      <c r="L568" s="240"/>
      <c r="M568" s="240">
        <f t="shared" si="132"/>
        <v>14534.1</v>
      </c>
      <c r="N568" s="243"/>
      <c r="O568" s="485"/>
      <c r="P568" s="481"/>
      <c r="Q568" s="481"/>
      <c r="R568" s="488"/>
    </row>
    <row r="569" spans="1:18" s="44" customFormat="1" ht="15.75" customHeight="1">
      <c r="A569" s="87"/>
      <c r="B569" s="35" t="s">
        <v>378</v>
      </c>
      <c r="C569" s="30" t="s">
        <v>298</v>
      </c>
      <c r="D569" s="174">
        <v>49241</v>
      </c>
      <c r="E569" s="243">
        <v>49240.46</v>
      </c>
      <c r="F569" s="322">
        <f t="shared" si="118"/>
        <v>0.9999890335289697</v>
      </c>
      <c r="G569" s="332">
        <f t="shared" si="130"/>
        <v>0.0008405010256347534</v>
      </c>
      <c r="H569" s="243">
        <f t="shared" si="133"/>
        <v>49240.46</v>
      </c>
      <c r="I569" s="237"/>
      <c r="J569" s="237"/>
      <c r="K569" s="240"/>
      <c r="L569" s="240"/>
      <c r="M569" s="240">
        <f t="shared" si="132"/>
        <v>49240.46</v>
      </c>
      <c r="N569" s="243"/>
      <c r="O569" s="485"/>
      <c r="P569" s="481"/>
      <c r="Q569" s="481"/>
      <c r="R569" s="488"/>
    </row>
    <row r="570" spans="1:18" s="44" customFormat="1" ht="15.75" customHeight="1">
      <c r="A570" s="87"/>
      <c r="B570" s="35" t="s">
        <v>700</v>
      </c>
      <c r="C570" s="30" t="s">
        <v>298</v>
      </c>
      <c r="D570" s="174">
        <v>8234</v>
      </c>
      <c r="E570" s="243">
        <v>8235.06</v>
      </c>
      <c r="F570" s="322">
        <f t="shared" si="118"/>
        <v>1.0001287345154237</v>
      </c>
      <c r="G570" s="332">
        <f t="shared" si="130"/>
        <v>0.00014056685043486054</v>
      </c>
      <c r="H570" s="243">
        <f t="shared" si="133"/>
        <v>8235.06</v>
      </c>
      <c r="I570" s="237"/>
      <c r="J570" s="237"/>
      <c r="K570" s="240"/>
      <c r="L570" s="240"/>
      <c r="M570" s="240">
        <f t="shared" si="132"/>
        <v>8235.06</v>
      </c>
      <c r="N570" s="243"/>
      <c r="O570" s="485"/>
      <c r="P570" s="481"/>
      <c r="Q570" s="481"/>
      <c r="R570" s="488"/>
    </row>
    <row r="571" spans="1:18" s="44" customFormat="1" ht="15.75" customHeight="1">
      <c r="A571" s="350"/>
      <c r="B571" s="35" t="s">
        <v>379</v>
      </c>
      <c r="C571" s="30" t="s">
        <v>125</v>
      </c>
      <c r="D571" s="174">
        <v>7254</v>
      </c>
      <c r="E571" s="243">
        <v>7254.08</v>
      </c>
      <c r="F571" s="322">
        <f t="shared" si="118"/>
        <v>1.0000110283981252</v>
      </c>
      <c r="G571" s="332">
        <f t="shared" si="130"/>
        <v>0.00012382219175118494</v>
      </c>
      <c r="H571" s="243">
        <f t="shared" si="133"/>
        <v>7254.08</v>
      </c>
      <c r="I571" s="237"/>
      <c r="J571" s="237"/>
      <c r="K571" s="240"/>
      <c r="L571" s="240"/>
      <c r="M571" s="240">
        <f t="shared" si="132"/>
        <v>7254.08</v>
      </c>
      <c r="N571" s="243"/>
      <c r="O571" s="485"/>
      <c r="P571" s="481"/>
      <c r="Q571" s="481"/>
      <c r="R571" s="488"/>
    </row>
    <row r="572" spans="1:18" s="44" customFormat="1" ht="15.75" customHeight="1">
      <c r="A572" s="350"/>
      <c r="B572" s="35" t="s">
        <v>701</v>
      </c>
      <c r="C572" s="30" t="s">
        <v>125</v>
      </c>
      <c r="D572" s="174">
        <v>1207</v>
      </c>
      <c r="E572" s="243">
        <v>1207.3</v>
      </c>
      <c r="F572" s="322">
        <f t="shared" si="118"/>
        <v>1.000248550124275</v>
      </c>
      <c r="G572" s="332">
        <f t="shared" si="130"/>
        <v>2.0607786528575035E-05</v>
      </c>
      <c r="H572" s="243">
        <f t="shared" si="133"/>
        <v>1207.3</v>
      </c>
      <c r="I572" s="237"/>
      <c r="J572" s="237"/>
      <c r="K572" s="240"/>
      <c r="L572" s="240"/>
      <c r="M572" s="240">
        <f t="shared" si="132"/>
        <v>1207.3</v>
      </c>
      <c r="N572" s="243"/>
      <c r="O572" s="485"/>
      <c r="P572" s="481"/>
      <c r="Q572" s="481"/>
      <c r="R572" s="488"/>
    </row>
    <row r="573" spans="1:18" s="44" customFormat="1" ht="15.75" customHeight="1">
      <c r="A573" s="87"/>
      <c r="B573" s="35" t="s">
        <v>380</v>
      </c>
      <c r="C573" s="30" t="s">
        <v>856</v>
      </c>
      <c r="D573" s="174">
        <v>269939</v>
      </c>
      <c r="E573" s="243">
        <v>269938.55</v>
      </c>
      <c r="F573" s="322">
        <f t="shared" si="118"/>
        <v>0.999998332956705</v>
      </c>
      <c r="G573" s="332">
        <f t="shared" si="130"/>
        <v>0.004607666706065666</v>
      </c>
      <c r="H573" s="243">
        <f t="shared" si="133"/>
        <v>269938.55</v>
      </c>
      <c r="I573" s="237"/>
      <c r="J573" s="237"/>
      <c r="K573" s="240"/>
      <c r="L573" s="240"/>
      <c r="M573" s="240">
        <f t="shared" si="132"/>
        <v>269938.55</v>
      </c>
      <c r="N573" s="243"/>
      <c r="O573" s="485"/>
      <c r="P573" s="481"/>
      <c r="Q573" s="481"/>
      <c r="R573" s="488"/>
    </row>
    <row r="574" spans="1:18" s="44" customFormat="1" ht="15.75" customHeight="1">
      <c r="A574" s="87"/>
      <c r="B574" s="35" t="s">
        <v>702</v>
      </c>
      <c r="C574" s="30" t="s">
        <v>856</v>
      </c>
      <c r="D574" s="174">
        <v>46158</v>
      </c>
      <c r="E574" s="243">
        <v>46158.29</v>
      </c>
      <c r="F574" s="322">
        <f t="shared" si="118"/>
        <v>1.0000062827678842</v>
      </c>
      <c r="G574" s="332">
        <f t="shared" si="130"/>
        <v>0.0007878904885646151</v>
      </c>
      <c r="H574" s="243">
        <f t="shared" si="133"/>
        <v>46158.29</v>
      </c>
      <c r="I574" s="237"/>
      <c r="J574" s="237"/>
      <c r="K574" s="240"/>
      <c r="L574" s="240"/>
      <c r="M574" s="240">
        <f t="shared" si="132"/>
        <v>46158.29</v>
      </c>
      <c r="N574" s="243"/>
      <c r="O574" s="485"/>
      <c r="P574" s="481"/>
      <c r="Q574" s="481"/>
      <c r="R574" s="488"/>
    </row>
    <row r="575" spans="1:18" s="44" customFormat="1" ht="15.75" customHeight="1">
      <c r="A575" s="87"/>
      <c r="B575" s="497">
        <v>4217</v>
      </c>
      <c r="C575" s="433" t="s">
        <v>346</v>
      </c>
      <c r="D575" s="174">
        <v>40491</v>
      </c>
      <c r="E575" s="243">
        <v>40490.03</v>
      </c>
      <c r="F575" s="322">
        <f t="shared" si="118"/>
        <v>0.9999760440591736</v>
      </c>
      <c r="G575" s="332">
        <f t="shared" si="130"/>
        <v>0.000691137161248736</v>
      </c>
      <c r="H575" s="243">
        <f t="shared" si="133"/>
        <v>40490.03</v>
      </c>
      <c r="I575" s="237"/>
      <c r="J575" s="237"/>
      <c r="K575" s="240"/>
      <c r="L575" s="240"/>
      <c r="M575" s="240">
        <f t="shared" si="132"/>
        <v>40490.03</v>
      </c>
      <c r="N575" s="243"/>
      <c r="O575" s="485"/>
      <c r="P575" s="481"/>
      <c r="Q575" s="481"/>
      <c r="R575" s="488"/>
    </row>
    <row r="576" spans="1:18" s="44" customFormat="1" ht="15.75" customHeight="1">
      <c r="A576" s="87"/>
      <c r="B576" s="434">
        <v>4219</v>
      </c>
      <c r="C576" s="433" t="s">
        <v>346</v>
      </c>
      <c r="D576" s="174">
        <v>3699</v>
      </c>
      <c r="E576" s="243">
        <v>3698.69</v>
      </c>
      <c r="F576" s="322">
        <f t="shared" si="118"/>
        <v>0.9999161935658286</v>
      </c>
      <c r="G576" s="332">
        <f t="shared" si="130"/>
        <v>6.313411244543626E-05</v>
      </c>
      <c r="H576" s="243">
        <f t="shared" si="133"/>
        <v>3698.69</v>
      </c>
      <c r="I576" s="237"/>
      <c r="J576" s="237"/>
      <c r="K576" s="240"/>
      <c r="L576" s="240"/>
      <c r="M576" s="240">
        <f t="shared" si="132"/>
        <v>3698.69</v>
      </c>
      <c r="N576" s="243"/>
      <c r="O576" s="485"/>
      <c r="P576" s="481"/>
      <c r="Q576" s="481"/>
      <c r="R576" s="488"/>
    </row>
    <row r="577" spans="1:18" s="44" customFormat="1" ht="15.75" customHeight="1">
      <c r="A577" s="87"/>
      <c r="B577" s="434" t="s">
        <v>1059</v>
      </c>
      <c r="C577" s="433" t="s">
        <v>307</v>
      </c>
      <c r="D577" s="174">
        <v>510</v>
      </c>
      <c r="E577" s="243">
        <v>510</v>
      </c>
      <c r="F577" s="322">
        <f t="shared" si="118"/>
        <v>1</v>
      </c>
      <c r="G577" s="332">
        <f t="shared" si="130"/>
        <v>8.705351718357713E-06</v>
      </c>
      <c r="H577" s="243">
        <f t="shared" si="133"/>
        <v>510</v>
      </c>
      <c r="I577" s="237"/>
      <c r="J577" s="237"/>
      <c r="K577" s="240"/>
      <c r="L577" s="240"/>
      <c r="M577" s="240">
        <f t="shared" si="132"/>
        <v>510</v>
      </c>
      <c r="N577" s="243"/>
      <c r="O577" s="485"/>
      <c r="P577" s="481"/>
      <c r="Q577" s="481"/>
      <c r="R577" s="488"/>
    </row>
    <row r="578" spans="1:18" s="44" customFormat="1" ht="15.75" customHeight="1">
      <c r="A578" s="87"/>
      <c r="B578" s="434" t="s">
        <v>720</v>
      </c>
      <c r="C578" s="433" t="s">
        <v>307</v>
      </c>
      <c r="D578" s="174">
        <v>90</v>
      </c>
      <c r="E578" s="243">
        <v>90</v>
      </c>
      <c r="F578" s="322">
        <f t="shared" si="118"/>
        <v>1</v>
      </c>
      <c r="G578" s="332">
        <f t="shared" si="130"/>
        <v>1.5362385385337142E-06</v>
      </c>
      <c r="H578" s="243">
        <f t="shared" si="133"/>
        <v>90</v>
      </c>
      <c r="I578" s="237"/>
      <c r="J578" s="237"/>
      <c r="K578" s="240"/>
      <c r="L578" s="240"/>
      <c r="M578" s="240">
        <f t="shared" si="132"/>
        <v>90</v>
      </c>
      <c r="N578" s="243"/>
      <c r="O578" s="485"/>
      <c r="P578" s="481"/>
      <c r="Q578" s="481"/>
      <c r="R578" s="488"/>
    </row>
    <row r="579" spans="1:18" s="44" customFormat="1" ht="15.75" customHeight="1">
      <c r="A579" s="87"/>
      <c r="B579" s="35" t="s">
        <v>399</v>
      </c>
      <c r="C579" s="30" t="s">
        <v>320</v>
      </c>
      <c r="D579" s="174">
        <v>508271</v>
      </c>
      <c r="E579" s="243">
        <v>508272.15</v>
      </c>
      <c r="F579" s="322">
        <f t="shared" si="118"/>
        <v>1.0000022625725253</v>
      </c>
      <c r="G579" s="332">
        <f t="shared" si="130"/>
        <v>0.008675858498815432</v>
      </c>
      <c r="H579" s="243">
        <f t="shared" si="133"/>
        <v>508272.15</v>
      </c>
      <c r="I579" s="237"/>
      <c r="J579" s="237"/>
      <c r="K579" s="240"/>
      <c r="L579" s="240"/>
      <c r="M579" s="240">
        <f t="shared" si="132"/>
        <v>508272.15</v>
      </c>
      <c r="N579" s="243"/>
      <c r="O579" s="485"/>
      <c r="P579" s="481"/>
      <c r="Q579" s="481"/>
      <c r="R579" s="488"/>
    </row>
    <row r="580" spans="1:18" s="44" customFormat="1" ht="15.75" customHeight="1">
      <c r="A580" s="87"/>
      <c r="B580" s="35" t="s">
        <v>705</v>
      </c>
      <c r="C580" s="30" t="s">
        <v>320</v>
      </c>
      <c r="D580" s="174">
        <v>85737</v>
      </c>
      <c r="E580" s="243">
        <v>85736.19</v>
      </c>
      <c r="F580" s="322">
        <f t="shared" si="118"/>
        <v>0.9999905525035866</v>
      </c>
      <c r="G580" s="332">
        <f t="shared" si="130"/>
        <v>0.001463458213611654</v>
      </c>
      <c r="H580" s="243">
        <f t="shared" si="133"/>
        <v>85736.19</v>
      </c>
      <c r="I580" s="237"/>
      <c r="J580" s="237"/>
      <c r="K580" s="240"/>
      <c r="L580" s="240"/>
      <c r="M580" s="240">
        <f t="shared" si="132"/>
        <v>85736.19</v>
      </c>
      <c r="N580" s="243"/>
      <c r="O580" s="485"/>
      <c r="P580" s="481"/>
      <c r="Q580" s="481"/>
      <c r="R580" s="488"/>
    </row>
    <row r="581" spans="1:18" s="44" customFormat="1" ht="15.75" customHeight="1">
      <c r="A581" s="87"/>
      <c r="B581" s="35" t="s">
        <v>1060</v>
      </c>
      <c r="C581" s="30" t="s">
        <v>605</v>
      </c>
      <c r="D581" s="174">
        <v>5100</v>
      </c>
      <c r="E581" s="243">
        <v>5100</v>
      </c>
      <c r="F581" s="322">
        <f t="shared" si="118"/>
        <v>1</v>
      </c>
      <c r="G581" s="332">
        <f t="shared" si="130"/>
        <v>8.705351718357714E-05</v>
      </c>
      <c r="H581" s="243">
        <f t="shared" si="133"/>
        <v>5100</v>
      </c>
      <c r="I581" s="237"/>
      <c r="J581" s="237"/>
      <c r="K581" s="240"/>
      <c r="L581" s="240"/>
      <c r="M581" s="240">
        <f t="shared" si="132"/>
        <v>5100</v>
      </c>
      <c r="N581" s="243"/>
      <c r="O581" s="485"/>
      <c r="P581" s="481"/>
      <c r="Q581" s="481"/>
      <c r="R581" s="488"/>
    </row>
    <row r="582" spans="1:18" s="44" customFormat="1" ht="15.75" customHeight="1">
      <c r="A582" s="87"/>
      <c r="B582" s="35" t="s">
        <v>1061</v>
      </c>
      <c r="C582" s="30" t="s">
        <v>605</v>
      </c>
      <c r="D582" s="174">
        <v>900</v>
      </c>
      <c r="E582" s="243">
        <v>900</v>
      </c>
      <c r="F582" s="322">
        <f t="shared" si="118"/>
        <v>1</v>
      </c>
      <c r="G582" s="332">
        <f t="shared" si="130"/>
        <v>1.536238538533714E-05</v>
      </c>
      <c r="H582" s="243">
        <f t="shared" si="133"/>
        <v>900</v>
      </c>
      <c r="I582" s="237"/>
      <c r="J582" s="237"/>
      <c r="K582" s="240"/>
      <c r="L582" s="240"/>
      <c r="M582" s="240">
        <f t="shared" si="132"/>
        <v>900</v>
      </c>
      <c r="N582" s="243"/>
      <c r="O582" s="485"/>
      <c r="P582" s="481"/>
      <c r="Q582" s="481"/>
      <c r="R582" s="488"/>
    </row>
    <row r="583" spans="1:18" s="44" customFormat="1" ht="21.75" customHeight="1">
      <c r="A583" s="87"/>
      <c r="B583" s="35" t="s">
        <v>1064</v>
      </c>
      <c r="C583" s="30" t="s">
        <v>448</v>
      </c>
      <c r="D583" s="174">
        <v>1052</v>
      </c>
      <c r="E583" s="243">
        <v>1052.28</v>
      </c>
      <c r="F583" s="322">
        <f t="shared" si="118"/>
        <v>1.0002661596958176</v>
      </c>
      <c r="G583" s="332">
        <f t="shared" si="130"/>
        <v>1.7961700992536187E-05</v>
      </c>
      <c r="H583" s="243">
        <f t="shared" si="133"/>
        <v>1052.28</v>
      </c>
      <c r="I583" s="237"/>
      <c r="J583" s="237"/>
      <c r="K583" s="240"/>
      <c r="L583" s="240"/>
      <c r="M583" s="240">
        <f t="shared" si="132"/>
        <v>1052.28</v>
      </c>
      <c r="N583" s="243"/>
      <c r="O583" s="485"/>
      <c r="P583" s="481"/>
      <c r="Q583" s="481"/>
      <c r="R583" s="488"/>
    </row>
    <row r="584" spans="1:18" s="44" customFormat="1" ht="18" customHeight="1">
      <c r="A584" s="87"/>
      <c r="B584" s="35" t="s">
        <v>719</v>
      </c>
      <c r="C584" s="30" t="s">
        <v>448</v>
      </c>
      <c r="D584" s="174">
        <v>186</v>
      </c>
      <c r="E584" s="243">
        <v>185.71</v>
      </c>
      <c r="F584" s="322">
        <f t="shared" si="118"/>
        <v>0.9984408602150538</v>
      </c>
      <c r="G584" s="332">
        <f t="shared" si="130"/>
        <v>3.169942877678845E-06</v>
      </c>
      <c r="H584" s="243">
        <f t="shared" si="133"/>
        <v>185.71</v>
      </c>
      <c r="I584" s="237"/>
      <c r="J584" s="237"/>
      <c r="K584" s="240"/>
      <c r="L584" s="240"/>
      <c r="M584" s="240">
        <f t="shared" si="132"/>
        <v>185.71</v>
      </c>
      <c r="N584" s="243"/>
      <c r="O584" s="485"/>
      <c r="P584" s="481"/>
      <c r="Q584" s="481"/>
      <c r="R584" s="488"/>
    </row>
    <row r="585" spans="1:18" s="44" customFormat="1" ht="21.75" customHeight="1">
      <c r="A585" s="87"/>
      <c r="B585" s="35" t="s">
        <v>1065</v>
      </c>
      <c r="C585" s="30" t="s">
        <v>721</v>
      </c>
      <c r="D585" s="174">
        <v>2975</v>
      </c>
      <c r="E585" s="243">
        <v>2975</v>
      </c>
      <c r="F585" s="322">
        <f t="shared" si="118"/>
        <v>1</v>
      </c>
      <c r="G585" s="332">
        <f t="shared" si="130"/>
        <v>5.0781218357086665E-05</v>
      </c>
      <c r="H585" s="243">
        <f t="shared" si="133"/>
        <v>2975</v>
      </c>
      <c r="I585" s="237"/>
      <c r="J585" s="237"/>
      <c r="K585" s="240"/>
      <c r="L585" s="240"/>
      <c r="M585" s="240">
        <f t="shared" si="132"/>
        <v>2975</v>
      </c>
      <c r="N585" s="243"/>
      <c r="O585" s="485"/>
      <c r="P585" s="481"/>
      <c r="Q585" s="481"/>
      <c r="R585" s="488"/>
    </row>
    <row r="586" spans="1:18" s="44" customFormat="1" ht="25.5" customHeight="1">
      <c r="A586" s="87"/>
      <c r="B586" s="35" t="s">
        <v>718</v>
      </c>
      <c r="C586" s="30" t="s">
        <v>721</v>
      </c>
      <c r="D586" s="174">
        <v>525</v>
      </c>
      <c r="E586" s="243">
        <v>525</v>
      </c>
      <c r="F586" s="322">
        <f t="shared" si="118"/>
        <v>1</v>
      </c>
      <c r="G586" s="332">
        <f t="shared" si="130"/>
        <v>8.96139147478E-06</v>
      </c>
      <c r="H586" s="243">
        <f t="shared" si="133"/>
        <v>525</v>
      </c>
      <c r="I586" s="237"/>
      <c r="J586" s="237"/>
      <c r="K586" s="240"/>
      <c r="L586" s="240"/>
      <c r="M586" s="240">
        <f t="shared" si="132"/>
        <v>525</v>
      </c>
      <c r="N586" s="243"/>
      <c r="O586" s="485"/>
      <c r="P586" s="481"/>
      <c r="Q586" s="481"/>
      <c r="R586" s="488"/>
    </row>
    <row r="587" spans="1:18" s="44" customFormat="1" ht="18.75" customHeight="1">
      <c r="A587" s="87"/>
      <c r="B587" s="35" t="s">
        <v>1066</v>
      </c>
      <c r="C587" s="30" t="s">
        <v>134</v>
      </c>
      <c r="D587" s="174">
        <v>408</v>
      </c>
      <c r="E587" s="243">
        <v>408</v>
      </c>
      <c r="F587" s="322">
        <f t="shared" si="118"/>
        <v>1</v>
      </c>
      <c r="G587" s="332">
        <f t="shared" si="130"/>
        <v>6.964281374686171E-06</v>
      </c>
      <c r="H587" s="243">
        <f t="shared" si="133"/>
        <v>408</v>
      </c>
      <c r="I587" s="237"/>
      <c r="J587" s="237"/>
      <c r="K587" s="240"/>
      <c r="L587" s="240"/>
      <c r="M587" s="240">
        <f t="shared" si="132"/>
        <v>408</v>
      </c>
      <c r="N587" s="243"/>
      <c r="O587" s="485"/>
      <c r="P587" s="481"/>
      <c r="Q587" s="481"/>
      <c r="R587" s="488"/>
    </row>
    <row r="588" spans="1:18" s="44" customFormat="1" ht="20.25" customHeight="1">
      <c r="A588" s="87"/>
      <c r="B588" s="35" t="s">
        <v>1067</v>
      </c>
      <c r="C588" s="30" t="s">
        <v>134</v>
      </c>
      <c r="D588" s="174">
        <v>72</v>
      </c>
      <c r="E588" s="243">
        <v>72</v>
      </c>
      <c r="F588" s="322">
        <f t="shared" si="118"/>
        <v>1</v>
      </c>
      <c r="G588" s="332">
        <f t="shared" si="130"/>
        <v>1.2289908308269714E-06</v>
      </c>
      <c r="H588" s="243">
        <f t="shared" si="133"/>
        <v>72</v>
      </c>
      <c r="I588" s="237"/>
      <c r="J588" s="237"/>
      <c r="K588" s="240"/>
      <c r="L588" s="240"/>
      <c r="M588" s="240">
        <f t="shared" si="132"/>
        <v>72</v>
      </c>
      <c r="N588" s="243"/>
      <c r="O588" s="485"/>
      <c r="P588" s="481"/>
      <c r="Q588" s="481"/>
      <c r="R588" s="488"/>
    </row>
    <row r="589" spans="1:18" s="44" customFormat="1" ht="19.5" customHeight="1">
      <c r="A589" s="87"/>
      <c r="B589" s="35" t="s">
        <v>722</v>
      </c>
      <c r="C589" s="30" t="s">
        <v>449</v>
      </c>
      <c r="D589" s="174">
        <v>1304</v>
      </c>
      <c r="E589" s="243">
        <v>1302.95</v>
      </c>
      <c r="F589" s="322">
        <f t="shared" si="118"/>
        <v>0.9991947852760736</v>
      </c>
      <c r="G589" s="332">
        <f t="shared" si="130"/>
        <v>2.2240466708694478E-05</v>
      </c>
      <c r="H589" s="243">
        <f t="shared" si="133"/>
        <v>1302.95</v>
      </c>
      <c r="I589" s="237"/>
      <c r="J589" s="237"/>
      <c r="K589" s="240"/>
      <c r="L589" s="240"/>
      <c r="M589" s="240">
        <f t="shared" si="132"/>
        <v>1302.95</v>
      </c>
      <c r="N589" s="243"/>
      <c r="O589" s="485"/>
      <c r="P589" s="481"/>
      <c r="Q589" s="481"/>
      <c r="R589" s="488"/>
    </row>
    <row r="590" spans="1:18" s="44" customFormat="1" ht="17.25" customHeight="1">
      <c r="A590" s="87"/>
      <c r="B590" s="35" t="s">
        <v>707</v>
      </c>
      <c r="C590" s="30" t="s">
        <v>449</v>
      </c>
      <c r="D590" s="174">
        <v>203</v>
      </c>
      <c r="E590" s="243">
        <v>202.98</v>
      </c>
      <c r="F590" s="322">
        <f t="shared" si="118"/>
        <v>0.9999014778325123</v>
      </c>
      <c r="G590" s="332">
        <f t="shared" si="130"/>
        <v>3.46472998390637E-06</v>
      </c>
      <c r="H590" s="243">
        <f t="shared" si="133"/>
        <v>202.98</v>
      </c>
      <c r="I590" s="237"/>
      <c r="J590" s="237"/>
      <c r="K590" s="240"/>
      <c r="L590" s="240"/>
      <c r="M590" s="240">
        <f t="shared" si="132"/>
        <v>202.98</v>
      </c>
      <c r="N590" s="243"/>
      <c r="O590" s="485"/>
      <c r="P590" s="481"/>
      <c r="Q590" s="481"/>
      <c r="R590" s="488"/>
    </row>
    <row r="591" spans="1:18" s="44" customFormat="1" ht="18" customHeight="1">
      <c r="A591" s="87"/>
      <c r="B591" s="35" t="s">
        <v>723</v>
      </c>
      <c r="C591" s="30" t="s">
        <v>1026</v>
      </c>
      <c r="D591" s="174">
        <v>22624</v>
      </c>
      <c r="E591" s="243">
        <v>22623.54</v>
      </c>
      <c r="F591" s="322">
        <f t="shared" si="118"/>
        <v>0.9999796676096181</v>
      </c>
      <c r="G591" s="332">
        <f t="shared" si="130"/>
        <v>0.0003861683780673225</v>
      </c>
      <c r="H591" s="243">
        <f t="shared" si="133"/>
        <v>22623.54</v>
      </c>
      <c r="I591" s="237"/>
      <c r="J591" s="237"/>
      <c r="K591" s="240"/>
      <c r="L591" s="240"/>
      <c r="M591" s="240">
        <f t="shared" si="132"/>
        <v>22623.54</v>
      </c>
      <c r="N591" s="243"/>
      <c r="O591" s="485"/>
      <c r="P591" s="481"/>
      <c r="Q591" s="481"/>
      <c r="R591" s="488"/>
    </row>
    <row r="592" spans="1:18" s="44" customFormat="1" ht="18.75" customHeight="1">
      <c r="A592" s="87"/>
      <c r="B592" s="35" t="s">
        <v>717</v>
      </c>
      <c r="C592" s="30" t="s">
        <v>1026</v>
      </c>
      <c r="D592" s="174">
        <v>3750</v>
      </c>
      <c r="E592" s="243">
        <v>3751.94</v>
      </c>
      <c r="F592" s="322">
        <f t="shared" si="118"/>
        <v>1.0005173333333333</v>
      </c>
      <c r="G592" s="332">
        <f t="shared" si="130"/>
        <v>6.404305358073537E-05</v>
      </c>
      <c r="H592" s="243">
        <f t="shared" si="133"/>
        <v>3751.94</v>
      </c>
      <c r="I592" s="237"/>
      <c r="J592" s="237"/>
      <c r="K592" s="240"/>
      <c r="L592" s="240"/>
      <c r="M592" s="240">
        <f t="shared" si="132"/>
        <v>3751.94</v>
      </c>
      <c r="N592" s="243"/>
      <c r="O592" s="485"/>
      <c r="P592" s="481"/>
      <c r="Q592" s="481"/>
      <c r="R592" s="488"/>
    </row>
    <row r="593" spans="1:18" s="43" customFormat="1" ht="31.5" customHeight="1">
      <c r="A593" s="99" t="s">
        <v>468</v>
      </c>
      <c r="B593" s="103"/>
      <c r="C593" s="65" t="s">
        <v>469</v>
      </c>
      <c r="D593" s="119">
        <f>D594+D612+D634+D650+D654+D658+D648</f>
        <v>3477229</v>
      </c>
      <c r="E593" s="236">
        <f>E594+E612+E634+E650+E654+E658+E648</f>
        <v>3477226.6</v>
      </c>
      <c r="F593" s="397">
        <f t="shared" si="118"/>
        <v>0.9999993097952422</v>
      </c>
      <c r="G593" s="397">
        <f aca="true" t="shared" si="134" ref="G593:G625">E593/$E$701</f>
        <v>0.05935388344593951</v>
      </c>
      <c r="H593" s="245">
        <f aca="true" t="shared" si="135" ref="H593:R593">H594+H612+H634+H650+H654+H658+H648</f>
        <v>3353475.6</v>
      </c>
      <c r="I593" s="245">
        <f t="shared" si="135"/>
        <v>2122227.68</v>
      </c>
      <c r="J593" s="245">
        <f t="shared" si="135"/>
        <v>963897.3199999998</v>
      </c>
      <c r="K593" s="245">
        <f t="shared" si="135"/>
        <v>84620</v>
      </c>
      <c r="L593" s="245">
        <f t="shared" si="135"/>
        <v>27247</v>
      </c>
      <c r="M593" s="245">
        <f t="shared" si="135"/>
        <v>155483.60000000003</v>
      </c>
      <c r="N593" s="245">
        <f t="shared" si="135"/>
        <v>0</v>
      </c>
      <c r="O593" s="245">
        <f t="shared" si="135"/>
        <v>123751</v>
      </c>
      <c r="P593" s="245">
        <f t="shared" si="135"/>
        <v>0</v>
      </c>
      <c r="Q593" s="245">
        <f t="shared" si="135"/>
        <v>123751</v>
      </c>
      <c r="R593" s="246">
        <f t="shared" si="135"/>
        <v>0</v>
      </c>
    </row>
    <row r="594" spans="1:18" s="44" customFormat="1" ht="24.75" customHeight="1">
      <c r="A594" s="147" t="s">
        <v>470</v>
      </c>
      <c r="B594" s="106"/>
      <c r="C594" s="67" t="s">
        <v>471</v>
      </c>
      <c r="D594" s="173">
        <f>SUM(D595:D611)</f>
        <v>1537521</v>
      </c>
      <c r="E594" s="235">
        <f>SUM(E595:E611)</f>
        <v>1537521</v>
      </c>
      <c r="F594" s="346">
        <f t="shared" si="118"/>
        <v>1</v>
      </c>
      <c r="G594" s="346">
        <f t="shared" si="134"/>
        <v>0.026244433488943276</v>
      </c>
      <c r="H594" s="238">
        <f t="shared" si="120"/>
        <v>1537521</v>
      </c>
      <c r="I594" s="238">
        <f aca="true" t="shared" si="136" ref="I594:R594">SUM(I595:I611)</f>
        <v>982478.2400000001</v>
      </c>
      <c r="J594" s="238">
        <f t="shared" si="136"/>
        <v>552926.7599999999</v>
      </c>
      <c r="K594" s="238">
        <f t="shared" si="136"/>
        <v>0</v>
      </c>
      <c r="L594" s="238">
        <f t="shared" si="136"/>
        <v>2116</v>
      </c>
      <c r="M594" s="238">
        <f t="shared" si="136"/>
        <v>0</v>
      </c>
      <c r="N594" s="238">
        <f t="shared" si="136"/>
        <v>0</v>
      </c>
      <c r="O594" s="235">
        <f t="shared" si="136"/>
        <v>0</v>
      </c>
      <c r="P594" s="235">
        <f t="shared" si="136"/>
        <v>0</v>
      </c>
      <c r="Q594" s="235">
        <f t="shared" si="136"/>
        <v>0</v>
      </c>
      <c r="R594" s="239">
        <f t="shared" si="136"/>
        <v>0</v>
      </c>
    </row>
    <row r="595" spans="1:18" s="44" customFormat="1" ht="24.75" customHeight="1">
      <c r="A595" s="87"/>
      <c r="B595" s="35" t="s">
        <v>927</v>
      </c>
      <c r="C595" s="30" t="s">
        <v>431</v>
      </c>
      <c r="D595" s="76">
        <v>2116</v>
      </c>
      <c r="E595" s="237">
        <v>2116</v>
      </c>
      <c r="F595" s="322">
        <f t="shared" si="118"/>
        <v>1</v>
      </c>
      <c r="G595" s="332">
        <f t="shared" si="134"/>
        <v>3.6118674972637104E-05</v>
      </c>
      <c r="H595" s="243">
        <f t="shared" si="120"/>
        <v>2116</v>
      </c>
      <c r="I595" s="237"/>
      <c r="J595" s="240"/>
      <c r="K595" s="241"/>
      <c r="L595" s="241">
        <f>H595</f>
        <v>2116</v>
      </c>
      <c r="M595" s="241"/>
      <c r="N595" s="243"/>
      <c r="O595" s="485"/>
      <c r="P595" s="481"/>
      <c r="Q595" s="481"/>
      <c r="R595" s="488"/>
    </row>
    <row r="596" spans="1:18" s="44" customFormat="1" ht="20.25" customHeight="1">
      <c r="A596" s="87"/>
      <c r="B596" s="35" t="s">
        <v>119</v>
      </c>
      <c r="C596" s="30" t="s">
        <v>120</v>
      </c>
      <c r="D596" s="76">
        <v>781796</v>
      </c>
      <c r="E596" s="237">
        <v>781795.55</v>
      </c>
      <c r="F596" s="322">
        <f>E596/D596</f>
        <v>0.9999994244022739</v>
      </c>
      <c r="G596" s="332">
        <f t="shared" si="134"/>
        <v>0.01334471614626846</v>
      </c>
      <c r="H596" s="243">
        <f>E596</f>
        <v>781795.55</v>
      </c>
      <c r="I596" s="237">
        <f>H596</f>
        <v>781795.55</v>
      </c>
      <c r="J596" s="240"/>
      <c r="K596" s="241"/>
      <c r="L596" s="241"/>
      <c r="M596" s="241"/>
      <c r="N596" s="243"/>
      <c r="O596" s="485"/>
      <c r="P596" s="481"/>
      <c r="Q596" s="481"/>
      <c r="R596" s="488"/>
    </row>
    <row r="597" spans="1:18" s="44" customFormat="1" ht="16.5" customHeight="1">
      <c r="A597" s="87"/>
      <c r="B597" s="35" t="s">
        <v>122</v>
      </c>
      <c r="C597" s="30" t="s">
        <v>123</v>
      </c>
      <c r="D597" s="76">
        <v>59880</v>
      </c>
      <c r="E597" s="237">
        <v>59879.92</v>
      </c>
      <c r="F597" s="322">
        <f t="shared" si="118"/>
        <v>0.999998663994656</v>
      </c>
      <c r="G597" s="332">
        <f t="shared" si="134"/>
        <v>0.001022109342092397</v>
      </c>
      <c r="H597" s="243">
        <f t="shared" si="120"/>
        <v>59879.92</v>
      </c>
      <c r="I597" s="237">
        <f>H597</f>
        <v>59879.92</v>
      </c>
      <c r="J597" s="240"/>
      <c r="K597" s="241"/>
      <c r="L597" s="241"/>
      <c r="M597" s="241"/>
      <c r="N597" s="243"/>
      <c r="O597" s="485"/>
      <c r="P597" s="481"/>
      <c r="Q597" s="481"/>
      <c r="R597" s="488"/>
    </row>
    <row r="598" spans="1:18" s="44" customFormat="1" ht="17.25" customHeight="1">
      <c r="A598" s="87"/>
      <c r="B598" s="95" t="s">
        <v>148</v>
      </c>
      <c r="C598" s="30" t="s">
        <v>298</v>
      </c>
      <c r="D598" s="76">
        <v>122462</v>
      </c>
      <c r="E598" s="237">
        <v>122462.09</v>
      </c>
      <c r="F598" s="322">
        <f t="shared" si="118"/>
        <v>1.0000007349218534</v>
      </c>
      <c r="G598" s="332">
        <f t="shared" si="134"/>
        <v>0.0020903442463042687</v>
      </c>
      <c r="H598" s="243">
        <f t="shared" si="120"/>
        <v>122462.09</v>
      </c>
      <c r="I598" s="237">
        <f>H598</f>
        <v>122462.09</v>
      </c>
      <c r="J598" s="240"/>
      <c r="K598" s="241"/>
      <c r="L598" s="241"/>
      <c r="M598" s="241"/>
      <c r="N598" s="243"/>
      <c r="O598" s="485"/>
      <c r="P598" s="481"/>
      <c r="Q598" s="481"/>
      <c r="R598" s="488"/>
    </row>
    <row r="599" spans="1:18" s="44" customFormat="1" ht="15" customHeight="1">
      <c r="A599" s="87"/>
      <c r="B599" s="95" t="s">
        <v>124</v>
      </c>
      <c r="C599" s="30" t="s">
        <v>125</v>
      </c>
      <c r="D599" s="76">
        <v>18341</v>
      </c>
      <c r="E599" s="237">
        <v>18340.68</v>
      </c>
      <c r="F599" s="322">
        <f t="shared" si="118"/>
        <v>0.9999825527506679</v>
      </c>
      <c r="G599" s="332">
        <f t="shared" si="134"/>
        <v>0.0003130628826546058</v>
      </c>
      <c r="H599" s="243">
        <f t="shared" si="120"/>
        <v>18340.68</v>
      </c>
      <c r="I599" s="237">
        <f>H599</f>
        <v>18340.68</v>
      </c>
      <c r="J599" s="240"/>
      <c r="K599" s="241"/>
      <c r="L599" s="241"/>
      <c r="M599" s="241"/>
      <c r="N599" s="243"/>
      <c r="O599" s="485"/>
      <c r="P599" s="481"/>
      <c r="Q599" s="481"/>
      <c r="R599" s="488"/>
    </row>
    <row r="600" spans="1:18" s="44" customFormat="1" ht="13.5" customHeight="1">
      <c r="A600" s="87"/>
      <c r="B600" s="95" t="s">
        <v>126</v>
      </c>
      <c r="C600" s="30" t="s">
        <v>346</v>
      </c>
      <c r="D600" s="76">
        <v>104000</v>
      </c>
      <c r="E600" s="237">
        <v>104000.31</v>
      </c>
      <c r="F600" s="322">
        <f t="shared" si="118"/>
        <v>1.0000029807692308</v>
      </c>
      <c r="G600" s="332">
        <f t="shared" si="134"/>
        <v>0.0017752142693494802</v>
      </c>
      <c r="H600" s="243">
        <f t="shared" si="120"/>
        <v>104000.31</v>
      </c>
      <c r="I600" s="237"/>
      <c r="J600" s="240">
        <f>H600</f>
        <v>104000.31</v>
      </c>
      <c r="K600" s="241"/>
      <c r="L600" s="241"/>
      <c r="M600" s="241"/>
      <c r="N600" s="243"/>
      <c r="O600" s="485"/>
      <c r="P600" s="481"/>
      <c r="Q600" s="481"/>
      <c r="R600" s="488"/>
    </row>
    <row r="601" spans="1:18" s="44" customFormat="1" ht="14.25" customHeight="1">
      <c r="A601" s="87"/>
      <c r="B601" s="95" t="s">
        <v>128</v>
      </c>
      <c r="C601" s="30" t="s">
        <v>318</v>
      </c>
      <c r="D601" s="76">
        <v>4057</v>
      </c>
      <c r="E601" s="237">
        <v>4056.55</v>
      </c>
      <c r="F601" s="322">
        <f t="shared" si="118"/>
        <v>0.9998890806014297</v>
      </c>
      <c r="G601" s="332">
        <f t="shared" si="134"/>
        <v>6.92425382609882E-05</v>
      </c>
      <c r="H601" s="243">
        <f t="shared" si="120"/>
        <v>4056.55</v>
      </c>
      <c r="I601" s="237"/>
      <c r="J601" s="240">
        <f aca="true" t="shared" si="137" ref="J601:J611">H601</f>
        <v>4056.55</v>
      </c>
      <c r="K601" s="241"/>
      <c r="L601" s="241"/>
      <c r="M601" s="241"/>
      <c r="N601" s="243"/>
      <c r="O601" s="485"/>
      <c r="P601" s="481"/>
      <c r="Q601" s="481"/>
      <c r="R601" s="488"/>
    </row>
    <row r="602" spans="1:18" s="44" customFormat="1" ht="17.25" customHeight="1">
      <c r="A602" s="87"/>
      <c r="B602" s="95" t="s">
        <v>129</v>
      </c>
      <c r="C602" s="31" t="s">
        <v>319</v>
      </c>
      <c r="D602" s="76">
        <v>375681</v>
      </c>
      <c r="E602" s="237">
        <v>375681</v>
      </c>
      <c r="F602" s="322">
        <f t="shared" si="118"/>
        <v>1</v>
      </c>
      <c r="G602" s="332">
        <f t="shared" si="134"/>
        <v>0.006412618115498714</v>
      </c>
      <c r="H602" s="243">
        <f t="shared" si="120"/>
        <v>375681</v>
      </c>
      <c r="I602" s="237"/>
      <c r="J602" s="240">
        <f t="shared" si="137"/>
        <v>375681</v>
      </c>
      <c r="K602" s="241"/>
      <c r="L602" s="241"/>
      <c r="M602" s="241"/>
      <c r="N602" s="243"/>
      <c r="O602" s="485"/>
      <c r="P602" s="481"/>
      <c r="Q602" s="481"/>
      <c r="R602" s="488"/>
    </row>
    <row r="603" spans="1:18" s="44" customFormat="1" ht="15.75" customHeight="1">
      <c r="A603" s="87"/>
      <c r="B603" s="95" t="s">
        <v>306</v>
      </c>
      <c r="C603" s="30" t="s">
        <v>307</v>
      </c>
      <c r="D603" s="76">
        <v>1559</v>
      </c>
      <c r="E603" s="237">
        <v>1559</v>
      </c>
      <c r="F603" s="322">
        <f t="shared" si="118"/>
        <v>1</v>
      </c>
      <c r="G603" s="332">
        <f t="shared" si="134"/>
        <v>2.6611065350822894E-05</v>
      </c>
      <c r="H603" s="243">
        <f t="shared" si="120"/>
        <v>1559</v>
      </c>
      <c r="I603" s="237"/>
      <c r="J603" s="240">
        <f t="shared" si="137"/>
        <v>1559</v>
      </c>
      <c r="K603" s="241"/>
      <c r="L603" s="241"/>
      <c r="M603" s="241"/>
      <c r="N603" s="243"/>
      <c r="O603" s="485"/>
      <c r="P603" s="481"/>
      <c r="Q603" s="481"/>
      <c r="R603" s="488"/>
    </row>
    <row r="604" spans="1:18" s="44" customFormat="1" ht="15" customHeight="1">
      <c r="A604" s="87"/>
      <c r="B604" s="95" t="s">
        <v>131</v>
      </c>
      <c r="C604" s="30" t="s">
        <v>320</v>
      </c>
      <c r="D604" s="76">
        <v>14361</v>
      </c>
      <c r="E604" s="237">
        <v>14361.22</v>
      </c>
      <c r="F604" s="322">
        <f t="shared" si="118"/>
        <v>1.0000153192674603</v>
      </c>
      <c r="G604" s="332">
        <f t="shared" si="134"/>
        <v>0.0002451362180484572</v>
      </c>
      <c r="H604" s="243">
        <f t="shared" si="120"/>
        <v>14361.22</v>
      </c>
      <c r="I604" s="237"/>
      <c r="J604" s="240">
        <f t="shared" si="137"/>
        <v>14361.22</v>
      </c>
      <c r="K604" s="241"/>
      <c r="L604" s="241"/>
      <c r="M604" s="241"/>
      <c r="N604" s="243"/>
      <c r="O604" s="485"/>
      <c r="P604" s="481"/>
      <c r="Q604" s="481"/>
      <c r="R604" s="488"/>
    </row>
    <row r="605" spans="1:18" s="44" customFormat="1" ht="15" customHeight="1">
      <c r="A605" s="87"/>
      <c r="B605" s="95" t="s">
        <v>857</v>
      </c>
      <c r="C605" s="31" t="s">
        <v>858</v>
      </c>
      <c r="D605" s="76">
        <v>480</v>
      </c>
      <c r="E605" s="237">
        <v>480</v>
      </c>
      <c r="F605" s="322">
        <f t="shared" si="118"/>
        <v>1</v>
      </c>
      <c r="G605" s="332">
        <f t="shared" si="134"/>
        <v>8.193272205513143E-06</v>
      </c>
      <c r="H605" s="243">
        <f t="shared" si="120"/>
        <v>480</v>
      </c>
      <c r="I605" s="237"/>
      <c r="J605" s="240">
        <f t="shared" si="137"/>
        <v>480</v>
      </c>
      <c r="K605" s="241"/>
      <c r="L605" s="241"/>
      <c r="M605" s="241"/>
      <c r="N605" s="243"/>
      <c r="O605" s="485"/>
      <c r="P605" s="481"/>
      <c r="Q605" s="481"/>
      <c r="R605" s="488"/>
    </row>
    <row r="606" spans="1:18" s="44" customFormat="1" ht="20.25" customHeight="1">
      <c r="A606" s="87"/>
      <c r="B606" s="95" t="s">
        <v>444</v>
      </c>
      <c r="C606" s="30" t="s">
        <v>448</v>
      </c>
      <c r="D606" s="76">
        <v>871</v>
      </c>
      <c r="E606" s="237">
        <v>871.24</v>
      </c>
      <c r="F606" s="322">
        <f t="shared" si="118"/>
        <v>1.0002755453501722</v>
      </c>
      <c r="G606" s="332">
        <f t="shared" si="134"/>
        <v>1.4871471825690147E-05</v>
      </c>
      <c r="H606" s="243">
        <f t="shared" si="120"/>
        <v>871.24</v>
      </c>
      <c r="I606" s="237"/>
      <c r="J606" s="240">
        <f t="shared" si="137"/>
        <v>871.24</v>
      </c>
      <c r="K606" s="241"/>
      <c r="L606" s="241"/>
      <c r="M606" s="241"/>
      <c r="N606" s="243"/>
      <c r="O606" s="485"/>
      <c r="P606" s="481"/>
      <c r="Q606" s="481"/>
      <c r="R606" s="488"/>
    </row>
    <row r="607" spans="1:18" s="44" customFormat="1" ht="15" customHeight="1">
      <c r="A607" s="87"/>
      <c r="B607" s="95" t="s">
        <v>133</v>
      </c>
      <c r="C607" s="30" t="s">
        <v>134</v>
      </c>
      <c r="D607" s="76">
        <v>398</v>
      </c>
      <c r="E607" s="237">
        <v>398</v>
      </c>
      <c r="F607" s="322">
        <f t="shared" si="118"/>
        <v>1</v>
      </c>
      <c r="G607" s="332">
        <f t="shared" si="134"/>
        <v>6.793588203737981E-06</v>
      </c>
      <c r="H607" s="243">
        <f t="shared" si="120"/>
        <v>398</v>
      </c>
      <c r="I607" s="237"/>
      <c r="J607" s="240">
        <f t="shared" si="137"/>
        <v>398</v>
      </c>
      <c r="K607" s="241"/>
      <c r="L607" s="241"/>
      <c r="M607" s="241"/>
      <c r="N607" s="243"/>
      <c r="O607" s="485"/>
      <c r="P607" s="481"/>
      <c r="Q607" s="481"/>
      <c r="R607" s="488"/>
    </row>
    <row r="608" spans="1:18" s="44" customFormat="1" ht="17.25" customHeight="1">
      <c r="A608" s="87"/>
      <c r="B608" s="95" t="s">
        <v>137</v>
      </c>
      <c r="C608" s="30" t="s">
        <v>138</v>
      </c>
      <c r="D608" s="76">
        <v>40663</v>
      </c>
      <c r="E608" s="237">
        <v>40663</v>
      </c>
      <c r="F608" s="322">
        <f t="shared" si="118"/>
        <v>1</v>
      </c>
      <c r="G608" s="332">
        <f t="shared" si="134"/>
        <v>0.0006940896410266269</v>
      </c>
      <c r="H608" s="243">
        <f t="shared" si="120"/>
        <v>40663</v>
      </c>
      <c r="I608" s="237"/>
      <c r="J608" s="240">
        <f t="shared" si="137"/>
        <v>40663</v>
      </c>
      <c r="K608" s="241"/>
      <c r="L608" s="241"/>
      <c r="M608" s="241"/>
      <c r="N608" s="243"/>
      <c r="O608" s="485"/>
      <c r="P608" s="481"/>
      <c r="Q608" s="481"/>
      <c r="R608" s="488"/>
    </row>
    <row r="609" spans="1:18" s="44" customFormat="1" ht="16.5" customHeight="1">
      <c r="A609" s="87"/>
      <c r="B609" s="95" t="s">
        <v>323</v>
      </c>
      <c r="C609" s="31" t="s">
        <v>324</v>
      </c>
      <c r="D609" s="76">
        <v>8196</v>
      </c>
      <c r="E609" s="237">
        <v>8196</v>
      </c>
      <c r="F609" s="322">
        <f aca="true" t="shared" si="138" ref="F609:F692">E609/D609</f>
        <v>1</v>
      </c>
      <c r="G609" s="332">
        <f t="shared" si="134"/>
        <v>0.0001399001229091369</v>
      </c>
      <c r="H609" s="243">
        <f t="shared" si="120"/>
        <v>8196</v>
      </c>
      <c r="I609" s="237"/>
      <c r="J609" s="240">
        <f t="shared" si="137"/>
        <v>8196</v>
      </c>
      <c r="K609" s="241"/>
      <c r="L609" s="241"/>
      <c r="M609" s="241"/>
      <c r="N609" s="243"/>
      <c r="O609" s="485"/>
      <c r="P609" s="481"/>
      <c r="Q609" s="481"/>
      <c r="R609" s="488"/>
    </row>
    <row r="610" spans="1:18" s="44" customFormat="1" ht="21.75" customHeight="1">
      <c r="A610" s="87"/>
      <c r="B610" s="95" t="s">
        <v>445</v>
      </c>
      <c r="C610" s="30" t="s">
        <v>1021</v>
      </c>
      <c r="D610" s="76">
        <v>1040</v>
      </c>
      <c r="E610" s="237">
        <v>1039.99</v>
      </c>
      <c r="F610" s="322">
        <f t="shared" si="138"/>
        <v>0.9999903846153846</v>
      </c>
      <c r="G610" s="332">
        <f t="shared" si="134"/>
        <v>1.775191908544086E-05</v>
      </c>
      <c r="H610" s="243">
        <f t="shared" si="120"/>
        <v>1039.99</v>
      </c>
      <c r="I610" s="237"/>
      <c r="J610" s="240">
        <f t="shared" si="137"/>
        <v>1039.99</v>
      </c>
      <c r="K610" s="241"/>
      <c r="L610" s="241"/>
      <c r="M610" s="241"/>
      <c r="N610" s="243"/>
      <c r="O610" s="485"/>
      <c r="P610" s="481"/>
      <c r="Q610" s="481"/>
      <c r="R610" s="488"/>
    </row>
    <row r="611" spans="1:18" s="44" customFormat="1" ht="22.5" customHeight="1">
      <c r="A611" s="87"/>
      <c r="B611" s="104" t="s">
        <v>446</v>
      </c>
      <c r="C611" s="30" t="s">
        <v>449</v>
      </c>
      <c r="D611" s="76">
        <v>1620</v>
      </c>
      <c r="E611" s="237">
        <v>1620.45</v>
      </c>
      <c r="F611" s="322">
        <f t="shared" si="138"/>
        <v>1.0002777777777778</v>
      </c>
      <c r="G611" s="332">
        <f t="shared" si="134"/>
        <v>2.7659974886299526E-05</v>
      </c>
      <c r="H611" s="243">
        <f t="shared" si="120"/>
        <v>1620.45</v>
      </c>
      <c r="I611" s="237"/>
      <c r="J611" s="240">
        <f t="shared" si="137"/>
        <v>1620.45</v>
      </c>
      <c r="K611" s="241"/>
      <c r="L611" s="241"/>
      <c r="M611" s="241"/>
      <c r="N611" s="243"/>
      <c r="O611" s="485"/>
      <c r="P611" s="481"/>
      <c r="Q611" s="481"/>
      <c r="R611" s="488"/>
    </row>
    <row r="612" spans="1:18" s="44" customFormat="1" ht="21.75" customHeight="1">
      <c r="A612" s="147" t="s">
        <v>472</v>
      </c>
      <c r="B612" s="106"/>
      <c r="C612" s="67" t="s">
        <v>410</v>
      </c>
      <c r="D612" s="173">
        <f>SUM(D613:D633)</f>
        <v>824883</v>
      </c>
      <c r="E612" s="235">
        <f>SUM(E613:E633)</f>
        <v>824882.9999999999</v>
      </c>
      <c r="F612" s="346">
        <f t="shared" si="138"/>
        <v>0.9999999999999999</v>
      </c>
      <c r="G612" s="346">
        <f t="shared" si="134"/>
        <v>0.014080189493125618</v>
      </c>
      <c r="H612" s="238">
        <f aca="true" t="shared" si="139" ref="H612:R612">SUM(H613:H633)</f>
        <v>701131.9999999999</v>
      </c>
      <c r="I612" s="238">
        <f t="shared" si="139"/>
        <v>463217.38</v>
      </c>
      <c r="J612" s="238">
        <f t="shared" si="139"/>
        <v>152441.62</v>
      </c>
      <c r="K612" s="238">
        <f t="shared" si="139"/>
        <v>84620</v>
      </c>
      <c r="L612" s="238">
        <f t="shared" si="139"/>
        <v>853</v>
      </c>
      <c r="M612" s="238">
        <f t="shared" si="139"/>
        <v>0</v>
      </c>
      <c r="N612" s="238">
        <f t="shared" si="139"/>
        <v>0</v>
      </c>
      <c r="O612" s="238">
        <f t="shared" si="139"/>
        <v>123751</v>
      </c>
      <c r="P612" s="238">
        <f t="shared" si="139"/>
        <v>0</v>
      </c>
      <c r="Q612" s="238">
        <f t="shared" si="139"/>
        <v>123751</v>
      </c>
      <c r="R612" s="249">
        <f t="shared" si="139"/>
        <v>0</v>
      </c>
    </row>
    <row r="613" spans="1:18" s="44" customFormat="1" ht="25.5" customHeight="1">
      <c r="A613" s="359"/>
      <c r="B613" s="94" t="s">
        <v>343</v>
      </c>
      <c r="C613" s="30" t="s">
        <v>680</v>
      </c>
      <c r="D613" s="176">
        <v>84620</v>
      </c>
      <c r="E613" s="247">
        <v>84620</v>
      </c>
      <c r="F613" s="332">
        <f t="shared" si="138"/>
        <v>1</v>
      </c>
      <c r="G613" s="332">
        <f t="shared" si="134"/>
        <v>0.0014444056125635877</v>
      </c>
      <c r="H613" s="243">
        <f t="shared" si="120"/>
        <v>84620</v>
      </c>
      <c r="I613" s="247"/>
      <c r="J613" s="247"/>
      <c r="K613" s="247">
        <f>H613</f>
        <v>84620</v>
      </c>
      <c r="L613" s="247"/>
      <c r="M613" s="247"/>
      <c r="N613" s="247"/>
      <c r="O613" s="247"/>
      <c r="P613" s="481"/>
      <c r="Q613" s="481"/>
      <c r="R613" s="488"/>
    </row>
    <row r="614" spans="1:18" s="44" customFormat="1" ht="22.5" customHeight="1">
      <c r="A614" s="359"/>
      <c r="B614" s="94" t="s">
        <v>927</v>
      </c>
      <c r="C614" s="30" t="s">
        <v>431</v>
      </c>
      <c r="D614" s="176">
        <v>853</v>
      </c>
      <c r="E614" s="247">
        <v>853</v>
      </c>
      <c r="F614" s="332">
        <f t="shared" si="138"/>
        <v>1</v>
      </c>
      <c r="G614" s="332">
        <f t="shared" si="134"/>
        <v>1.4560127481880647E-05</v>
      </c>
      <c r="H614" s="243">
        <f t="shared" si="120"/>
        <v>853</v>
      </c>
      <c r="I614" s="247"/>
      <c r="J614" s="247"/>
      <c r="K614" s="247"/>
      <c r="L614" s="247">
        <f>H614</f>
        <v>853</v>
      </c>
      <c r="M614" s="247"/>
      <c r="N614" s="247"/>
      <c r="O614" s="247"/>
      <c r="P614" s="481"/>
      <c r="Q614" s="481"/>
      <c r="R614" s="488"/>
    </row>
    <row r="615" spans="1:18" s="44" customFormat="1" ht="18" customHeight="1">
      <c r="A615" s="87"/>
      <c r="B615" s="35" t="s">
        <v>119</v>
      </c>
      <c r="C615" s="30" t="s">
        <v>898</v>
      </c>
      <c r="D615" s="76">
        <v>368130</v>
      </c>
      <c r="E615" s="237">
        <v>368130</v>
      </c>
      <c r="F615" s="322">
        <f t="shared" si="138"/>
        <v>1</v>
      </c>
      <c r="G615" s="332">
        <f t="shared" si="134"/>
        <v>0.006283727702115736</v>
      </c>
      <c r="H615" s="243">
        <f t="shared" si="120"/>
        <v>368130</v>
      </c>
      <c r="I615" s="237">
        <f>H615</f>
        <v>368130</v>
      </c>
      <c r="J615" s="240"/>
      <c r="K615" s="241"/>
      <c r="L615" s="241"/>
      <c r="M615" s="241"/>
      <c r="N615" s="243"/>
      <c r="O615" s="485"/>
      <c r="P615" s="481"/>
      <c r="Q615" s="481"/>
      <c r="R615" s="488"/>
    </row>
    <row r="616" spans="1:18" s="44" customFormat="1" ht="16.5" customHeight="1">
      <c r="A616" s="87"/>
      <c r="B616" s="35" t="s">
        <v>122</v>
      </c>
      <c r="C616" s="30" t="s">
        <v>123</v>
      </c>
      <c r="D616" s="76">
        <v>28215</v>
      </c>
      <c r="E616" s="237">
        <v>28214.74</v>
      </c>
      <c r="F616" s="322">
        <f t="shared" si="138"/>
        <v>0.9999907850434167</v>
      </c>
      <c r="G616" s="332">
        <f t="shared" si="134"/>
        <v>0.0004816063438078748</v>
      </c>
      <c r="H616" s="243">
        <f t="shared" si="120"/>
        <v>28214.74</v>
      </c>
      <c r="I616" s="237">
        <f>H616</f>
        <v>28214.74</v>
      </c>
      <c r="J616" s="240"/>
      <c r="K616" s="241"/>
      <c r="L616" s="241"/>
      <c r="M616" s="241"/>
      <c r="N616" s="243"/>
      <c r="O616" s="485"/>
      <c r="P616" s="481"/>
      <c r="Q616" s="481"/>
      <c r="R616" s="488"/>
    </row>
    <row r="617" spans="1:18" s="44" customFormat="1" ht="17.25" customHeight="1">
      <c r="A617" s="87"/>
      <c r="B617" s="95" t="s">
        <v>201</v>
      </c>
      <c r="C617" s="30" t="s">
        <v>298</v>
      </c>
      <c r="D617" s="76">
        <v>57505</v>
      </c>
      <c r="E617" s="237">
        <v>57504.93</v>
      </c>
      <c r="F617" s="322">
        <f t="shared" si="138"/>
        <v>0.9999987827145466</v>
      </c>
      <c r="G617" s="332">
        <f t="shared" si="134"/>
        <v>0.0009815698846853728</v>
      </c>
      <c r="H617" s="243">
        <f t="shared" si="120"/>
        <v>57504.93</v>
      </c>
      <c r="I617" s="237">
        <f>H617</f>
        <v>57504.93</v>
      </c>
      <c r="J617" s="240"/>
      <c r="K617" s="241"/>
      <c r="L617" s="241"/>
      <c r="M617" s="241"/>
      <c r="N617" s="243"/>
      <c r="O617" s="485"/>
      <c r="P617" s="481"/>
      <c r="Q617" s="481"/>
      <c r="R617" s="488"/>
    </row>
    <row r="618" spans="1:18" s="44" customFormat="1" ht="16.5" customHeight="1">
      <c r="A618" s="87"/>
      <c r="B618" s="95" t="s">
        <v>124</v>
      </c>
      <c r="C618" s="30" t="s">
        <v>125</v>
      </c>
      <c r="D618" s="76">
        <v>7368</v>
      </c>
      <c r="E618" s="237">
        <v>7367.71</v>
      </c>
      <c r="F618" s="322">
        <f t="shared" si="138"/>
        <v>0.9999606406080348</v>
      </c>
      <c r="G618" s="332">
        <f t="shared" si="134"/>
        <v>0.00012576177825266924</v>
      </c>
      <c r="H618" s="243">
        <f t="shared" si="120"/>
        <v>7367.71</v>
      </c>
      <c r="I618" s="237">
        <f>H618</f>
        <v>7367.71</v>
      </c>
      <c r="J618" s="240"/>
      <c r="K618" s="241"/>
      <c r="L618" s="241"/>
      <c r="M618" s="241"/>
      <c r="N618" s="243"/>
      <c r="O618" s="485"/>
      <c r="P618" s="481"/>
      <c r="Q618" s="481"/>
      <c r="R618" s="488"/>
    </row>
    <row r="619" spans="1:18" s="44" customFormat="1" ht="16.5" customHeight="1">
      <c r="A619" s="87"/>
      <c r="B619" s="95" t="s">
        <v>855</v>
      </c>
      <c r="C619" s="30" t="s">
        <v>856</v>
      </c>
      <c r="D619" s="76">
        <v>2000</v>
      </c>
      <c r="E619" s="237">
        <v>2000</v>
      </c>
      <c r="F619" s="322">
        <f t="shared" si="138"/>
        <v>1</v>
      </c>
      <c r="G619" s="332">
        <f t="shared" si="134"/>
        <v>3.413863418963809E-05</v>
      </c>
      <c r="H619" s="243">
        <f t="shared" si="120"/>
        <v>2000</v>
      </c>
      <c r="I619" s="237">
        <f>H619</f>
        <v>2000</v>
      </c>
      <c r="J619" s="240"/>
      <c r="K619" s="241"/>
      <c r="L619" s="241"/>
      <c r="M619" s="241"/>
      <c r="N619" s="243"/>
      <c r="O619" s="485"/>
      <c r="P619" s="481"/>
      <c r="Q619" s="481"/>
      <c r="R619" s="488"/>
    </row>
    <row r="620" spans="1:18" s="44" customFormat="1" ht="15.75" customHeight="1">
      <c r="A620" s="87"/>
      <c r="B620" s="95" t="s">
        <v>126</v>
      </c>
      <c r="C620" s="30" t="s">
        <v>346</v>
      </c>
      <c r="D620" s="76">
        <v>56441</v>
      </c>
      <c r="E620" s="237">
        <v>56441.5</v>
      </c>
      <c r="F620" s="322">
        <f t="shared" si="138"/>
        <v>1.0000088588083131</v>
      </c>
      <c r="G620" s="332">
        <f t="shared" si="134"/>
        <v>0.0009634178608072293</v>
      </c>
      <c r="H620" s="243">
        <f aca="true" t="shared" si="140" ref="H620:H700">E620</f>
        <v>56441.5</v>
      </c>
      <c r="I620" s="237"/>
      <c r="J620" s="240">
        <f>H620</f>
        <v>56441.5</v>
      </c>
      <c r="K620" s="241"/>
      <c r="L620" s="241"/>
      <c r="M620" s="241"/>
      <c r="N620" s="243"/>
      <c r="O620" s="485"/>
      <c r="P620" s="481"/>
      <c r="Q620" s="481"/>
      <c r="R620" s="488"/>
    </row>
    <row r="621" spans="1:18" s="44" customFormat="1" ht="15" customHeight="1">
      <c r="A621" s="87"/>
      <c r="B621" s="95" t="s">
        <v>341</v>
      </c>
      <c r="C621" s="30" t="s">
        <v>426</v>
      </c>
      <c r="D621" s="76">
        <v>34714</v>
      </c>
      <c r="E621" s="237">
        <v>34714</v>
      </c>
      <c r="F621" s="322">
        <f t="shared" si="138"/>
        <v>1</v>
      </c>
      <c r="G621" s="332">
        <f t="shared" si="134"/>
        <v>0.0005925442736295484</v>
      </c>
      <c r="H621" s="243">
        <f t="shared" si="140"/>
        <v>34714</v>
      </c>
      <c r="I621" s="237"/>
      <c r="J621" s="240">
        <f aca="true" t="shared" si="141" ref="J621:J632">H621</f>
        <v>34714</v>
      </c>
      <c r="K621" s="241"/>
      <c r="L621" s="241"/>
      <c r="M621" s="241"/>
      <c r="N621" s="243"/>
      <c r="O621" s="485"/>
      <c r="P621" s="481"/>
      <c r="Q621" s="481"/>
      <c r="R621" s="488"/>
    </row>
    <row r="622" spans="1:18" s="44" customFormat="1" ht="15.75" customHeight="1">
      <c r="A622" s="87"/>
      <c r="B622" s="95" t="s">
        <v>128</v>
      </c>
      <c r="C622" s="30" t="s">
        <v>318</v>
      </c>
      <c r="D622" s="76">
        <v>14335</v>
      </c>
      <c r="E622" s="237">
        <v>14335.31</v>
      </c>
      <c r="F622" s="322">
        <f t="shared" si="138"/>
        <v>1.0000216253923961</v>
      </c>
      <c r="G622" s="332">
        <f t="shared" si="134"/>
        <v>0.0002446939520425304</v>
      </c>
      <c r="H622" s="243">
        <f t="shared" si="140"/>
        <v>14335.31</v>
      </c>
      <c r="I622" s="237"/>
      <c r="J622" s="240">
        <f t="shared" si="141"/>
        <v>14335.31</v>
      </c>
      <c r="K622" s="241"/>
      <c r="L622" s="241"/>
      <c r="M622" s="241"/>
      <c r="N622" s="243"/>
      <c r="O622" s="485"/>
      <c r="P622" s="481"/>
      <c r="Q622" s="481"/>
      <c r="R622" s="488"/>
    </row>
    <row r="623" spans="1:18" s="44" customFormat="1" ht="15.75" customHeight="1">
      <c r="A623" s="87"/>
      <c r="B623" s="95" t="s">
        <v>129</v>
      </c>
      <c r="C623" s="30" t="s">
        <v>319</v>
      </c>
      <c r="D623" s="76">
        <v>439</v>
      </c>
      <c r="E623" s="237">
        <v>439.2</v>
      </c>
      <c r="F623" s="322">
        <f t="shared" si="138"/>
        <v>1.0004555808656037</v>
      </c>
      <c r="G623" s="332">
        <f t="shared" si="134"/>
        <v>7.496844068044525E-06</v>
      </c>
      <c r="H623" s="243">
        <f>E623</f>
        <v>439.2</v>
      </c>
      <c r="I623" s="237"/>
      <c r="J623" s="240">
        <f t="shared" si="141"/>
        <v>439.2</v>
      </c>
      <c r="K623" s="241"/>
      <c r="L623" s="241"/>
      <c r="M623" s="241"/>
      <c r="N623" s="243"/>
      <c r="O623" s="485"/>
      <c r="P623" s="481"/>
      <c r="Q623" s="481"/>
      <c r="R623" s="488"/>
    </row>
    <row r="624" spans="1:18" s="44" customFormat="1" ht="15.75" customHeight="1">
      <c r="A624" s="87"/>
      <c r="B624" s="95" t="s">
        <v>306</v>
      </c>
      <c r="C624" s="30" t="s">
        <v>307</v>
      </c>
      <c r="D624" s="76">
        <v>640</v>
      </c>
      <c r="E624" s="237">
        <v>640</v>
      </c>
      <c r="F624" s="322">
        <f t="shared" si="138"/>
        <v>1</v>
      </c>
      <c r="G624" s="332">
        <f t="shared" si="134"/>
        <v>1.092436294068419E-05</v>
      </c>
      <c r="H624" s="243">
        <f t="shared" si="140"/>
        <v>640</v>
      </c>
      <c r="I624" s="237"/>
      <c r="J624" s="240">
        <f t="shared" si="141"/>
        <v>640</v>
      </c>
      <c r="K624" s="241"/>
      <c r="L624" s="241"/>
      <c r="M624" s="241"/>
      <c r="N624" s="243"/>
      <c r="O624" s="485"/>
      <c r="P624" s="481"/>
      <c r="Q624" s="481"/>
      <c r="R624" s="488"/>
    </row>
    <row r="625" spans="1:18" s="44" customFormat="1" ht="15" customHeight="1">
      <c r="A625" s="87"/>
      <c r="B625" s="95" t="s">
        <v>131</v>
      </c>
      <c r="C625" s="30" t="s">
        <v>320</v>
      </c>
      <c r="D625" s="76">
        <v>7515</v>
      </c>
      <c r="E625" s="237">
        <v>7515.64</v>
      </c>
      <c r="F625" s="322">
        <f t="shared" si="138"/>
        <v>1.0000851630073186</v>
      </c>
      <c r="G625" s="332">
        <f t="shared" si="134"/>
        <v>0.00012828684233050583</v>
      </c>
      <c r="H625" s="243">
        <f t="shared" si="140"/>
        <v>7515.64</v>
      </c>
      <c r="I625" s="237"/>
      <c r="J625" s="240">
        <f t="shared" si="141"/>
        <v>7515.64</v>
      </c>
      <c r="K625" s="241"/>
      <c r="L625" s="241"/>
      <c r="M625" s="241"/>
      <c r="N625" s="243"/>
      <c r="O625" s="485"/>
      <c r="P625" s="481"/>
      <c r="Q625" s="481"/>
      <c r="R625" s="488"/>
    </row>
    <row r="626" spans="1:18" s="44" customFormat="1" ht="15" customHeight="1">
      <c r="A626" s="87"/>
      <c r="B626" s="95" t="s">
        <v>857</v>
      </c>
      <c r="C626" s="30" t="s">
        <v>605</v>
      </c>
      <c r="D626" s="76">
        <v>768</v>
      </c>
      <c r="E626" s="237">
        <v>768</v>
      </c>
      <c r="F626" s="322">
        <f t="shared" si="138"/>
        <v>1</v>
      </c>
      <c r="G626" s="332">
        <f aca="true" t="shared" si="142" ref="G626:G683">E626/$E$701</f>
        <v>1.3109235528821028E-05</v>
      </c>
      <c r="H626" s="243">
        <f t="shared" si="140"/>
        <v>768</v>
      </c>
      <c r="I626" s="237"/>
      <c r="J626" s="240">
        <f t="shared" si="141"/>
        <v>768</v>
      </c>
      <c r="K626" s="241"/>
      <c r="L626" s="241"/>
      <c r="M626" s="241"/>
      <c r="N626" s="243"/>
      <c r="O626" s="485"/>
      <c r="P626" s="481"/>
      <c r="Q626" s="481"/>
      <c r="R626" s="488"/>
    </row>
    <row r="627" spans="1:18" s="44" customFormat="1" ht="18" customHeight="1">
      <c r="A627" s="87"/>
      <c r="B627" s="95" t="s">
        <v>444</v>
      </c>
      <c r="C627" s="30" t="s">
        <v>448</v>
      </c>
      <c r="D627" s="76">
        <v>1908</v>
      </c>
      <c r="E627" s="237">
        <v>1908.58</v>
      </c>
      <c r="F627" s="322">
        <f t="shared" si="138"/>
        <v>1.0003039832285114</v>
      </c>
      <c r="G627" s="332">
        <f t="shared" si="142"/>
        <v>3.257815722082974E-05</v>
      </c>
      <c r="H627" s="243">
        <f t="shared" si="140"/>
        <v>1908.58</v>
      </c>
      <c r="I627" s="237"/>
      <c r="J627" s="240">
        <f t="shared" si="141"/>
        <v>1908.58</v>
      </c>
      <c r="K627" s="241"/>
      <c r="L627" s="241"/>
      <c r="M627" s="241"/>
      <c r="N627" s="243"/>
      <c r="O627" s="485"/>
      <c r="P627" s="481"/>
      <c r="Q627" s="481"/>
      <c r="R627" s="488"/>
    </row>
    <row r="628" spans="1:18" s="44" customFormat="1" ht="16.5" customHeight="1">
      <c r="A628" s="87"/>
      <c r="B628" s="95" t="s">
        <v>133</v>
      </c>
      <c r="C628" s="30" t="s">
        <v>134</v>
      </c>
      <c r="D628" s="76">
        <v>2141</v>
      </c>
      <c r="E628" s="237">
        <v>2140.33</v>
      </c>
      <c r="F628" s="322">
        <f t="shared" si="138"/>
        <v>0.9996870621205044</v>
      </c>
      <c r="G628" s="332">
        <f t="shared" si="142"/>
        <v>3.653397145755405E-05</v>
      </c>
      <c r="H628" s="243">
        <f t="shared" si="140"/>
        <v>2140.33</v>
      </c>
      <c r="I628" s="237"/>
      <c r="J628" s="240">
        <f t="shared" si="141"/>
        <v>2140.33</v>
      </c>
      <c r="K628" s="241"/>
      <c r="L628" s="241"/>
      <c r="M628" s="241"/>
      <c r="N628" s="243"/>
      <c r="O628" s="485"/>
      <c r="P628" s="481"/>
      <c r="Q628" s="481"/>
      <c r="R628" s="488"/>
    </row>
    <row r="629" spans="1:18" s="44" customFormat="1" ht="15.75" customHeight="1">
      <c r="A629" s="87"/>
      <c r="B629" s="35" t="s">
        <v>137</v>
      </c>
      <c r="C629" s="30" t="s">
        <v>138</v>
      </c>
      <c r="D629" s="76">
        <v>23586</v>
      </c>
      <c r="E629" s="237">
        <v>23586</v>
      </c>
      <c r="F629" s="322">
        <f t="shared" si="138"/>
        <v>1</v>
      </c>
      <c r="G629" s="332">
        <f t="shared" si="142"/>
        <v>0.00040259691299840205</v>
      </c>
      <c r="H629" s="243">
        <f t="shared" si="140"/>
        <v>23586</v>
      </c>
      <c r="I629" s="237"/>
      <c r="J629" s="240">
        <f t="shared" si="141"/>
        <v>23586</v>
      </c>
      <c r="K629" s="241"/>
      <c r="L629" s="241"/>
      <c r="M629" s="241"/>
      <c r="N629" s="243"/>
      <c r="O629" s="485"/>
      <c r="P629" s="481"/>
      <c r="Q629" s="481"/>
      <c r="R629" s="488"/>
    </row>
    <row r="630" spans="1:18" s="44" customFormat="1" ht="15" customHeight="1">
      <c r="A630" s="87"/>
      <c r="B630" s="35" t="s">
        <v>445</v>
      </c>
      <c r="C630" s="30" t="s">
        <v>1014</v>
      </c>
      <c r="D630" s="76">
        <v>1555</v>
      </c>
      <c r="E630" s="237">
        <v>1554.99</v>
      </c>
      <c r="F630" s="322">
        <f t="shared" si="138"/>
        <v>0.9999935691318328</v>
      </c>
      <c r="G630" s="332">
        <f t="shared" si="142"/>
        <v>2.654261738927267E-05</v>
      </c>
      <c r="H630" s="243">
        <f t="shared" si="140"/>
        <v>1554.99</v>
      </c>
      <c r="I630" s="237"/>
      <c r="J630" s="240">
        <f t="shared" si="141"/>
        <v>1554.99</v>
      </c>
      <c r="K630" s="241"/>
      <c r="L630" s="241"/>
      <c r="M630" s="241"/>
      <c r="N630" s="243"/>
      <c r="O630" s="485"/>
      <c r="P630" s="481"/>
      <c r="Q630" s="481"/>
      <c r="R630" s="488"/>
    </row>
    <row r="631" spans="1:18" s="44" customFormat="1" ht="15" customHeight="1">
      <c r="A631" s="87"/>
      <c r="B631" s="35" t="s">
        <v>446</v>
      </c>
      <c r="C631" s="30" t="s">
        <v>449</v>
      </c>
      <c r="D631" s="76">
        <v>799</v>
      </c>
      <c r="E631" s="237">
        <v>798.23</v>
      </c>
      <c r="F631" s="322">
        <f t="shared" si="138"/>
        <v>0.9990362953692116</v>
      </c>
      <c r="G631" s="332">
        <f t="shared" si="142"/>
        <v>1.3625240984597409E-05</v>
      </c>
      <c r="H631" s="243">
        <f t="shared" si="140"/>
        <v>798.23</v>
      </c>
      <c r="I631" s="237"/>
      <c r="J631" s="240">
        <f t="shared" si="141"/>
        <v>798.23</v>
      </c>
      <c r="K631" s="241"/>
      <c r="L631" s="241"/>
      <c r="M631" s="241"/>
      <c r="N631" s="243"/>
      <c r="O631" s="485"/>
      <c r="P631" s="481"/>
      <c r="Q631" s="481"/>
      <c r="R631" s="488"/>
    </row>
    <row r="632" spans="1:18" s="44" customFormat="1" ht="15" customHeight="1">
      <c r="A632" s="87"/>
      <c r="B632" s="35" t="s">
        <v>447</v>
      </c>
      <c r="C632" s="30" t="s">
        <v>1026</v>
      </c>
      <c r="D632" s="76">
        <v>7600</v>
      </c>
      <c r="E632" s="237">
        <v>7599.84</v>
      </c>
      <c r="F632" s="322">
        <f t="shared" si="138"/>
        <v>0.9999789473684211</v>
      </c>
      <c r="G632" s="332">
        <f t="shared" si="142"/>
        <v>0.0001297240788298896</v>
      </c>
      <c r="H632" s="243">
        <f t="shared" si="140"/>
        <v>7599.84</v>
      </c>
      <c r="I632" s="237"/>
      <c r="J632" s="240">
        <f t="shared" si="141"/>
        <v>7599.84</v>
      </c>
      <c r="K632" s="241"/>
      <c r="L632" s="241"/>
      <c r="M632" s="241"/>
      <c r="N632" s="243"/>
      <c r="O632" s="485"/>
      <c r="P632" s="481"/>
      <c r="Q632" s="481"/>
      <c r="R632" s="488"/>
    </row>
    <row r="633" spans="1:18" s="44" customFormat="1" ht="23.25" customHeight="1">
      <c r="A633" s="87"/>
      <c r="B633" s="35" t="s">
        <v>189</v>
      </c>
      <c r="C633" s="30" t="s">
        <v>495</v>
      </c>
      <c r="D633" s="76">
        <v>123751</v>
      </c>
      <c r="E633" s="237">
        <v>123751</v>
      </c>
      <c r="F633" s="322">
        <f t="shared" si="138"/>
        <v>1</v>
      </c>
      <c r="G633" s="332">
        <f t="shared" si="142"/>
        <v>0.002112345059800952</v>
      </c>
      <c r="H633" s="243"/>
      <c r="I633" s="237"/>
      <c r="J633" s="240"/>
      <c r="K633" s="241"/>
      <c r="L633" s="241"/>
      <c r="M633" s="241"/>
      <c r="N633" s="243"/>
      <c r="O633" s="485">
        <f>E633</f>
        <v>123751</v>
      </c>
      <c r="P633" s="481"/>
      <c r="Q633" s="247">
        <f>O633</f>
        <v>123751</v>
      </c>
      <c r="R633" s="495"/>
    </row>
    <row r="634" spans="1:18" s="44" customFormat="1" ht="18.75" customHeight="1">
      <c r="A634" s="147" t="s">
        <v>474</v>
      </c>
      <c r="B634" s="105"/>
      <c r="C634" s="67" t="s">
        <v>475</v>
      </c>
      <c r="D634" s="173">
        <f>SUM(D635:D647)</f>
        <v>629118</v>
      </c>
      <c r="E634" s="235">
        <f>SUM(E635:E647)</f>
        <v>629118</v>
      </c>
      <c r="F634" s="346">
        <f t="shared" si="138"/>
        <v>1</v>
      </c>
      <c r="G634" s="346">
        <f t="shared" si="142"/>
        <v>0.01073861463205837</v>
      </c>
      <c r="H634" s="238">
        <f t="shared" si="140"/>
        <v>629118</v>
      </c>
      <c r="I634" s="238">
        <f aca="true" t="shared" si="143" ref="I634:R634">SUM(I635:I647)</f>
        <v>430254.69</v>
      </c>
      <c r="J634" s="238">
        <f t="shared" si="143"/>
        <v>198863.30999999997</v>
      </c>
      <c r="K634" s="238">
        <f t="shared" si="143"/>
        <v>0</v>
      </c>
      <c r="L634" s="238">
        <f t="shared" si="143"/>
        <v>0</v>
      </c>
      <c r="M634" s="238">
        <f t="shared" si="143"/>
        <v>0</v>
      </c>
      <c r="N634" s="238">
        <f t="shared" si="143"/>
        <v>0</v>
      </c>
      <c r="O634" s="235">
        <f t="shared" si="143"/>
        <v>0</v>
      </c>
      <c r="P634" s="235">
        <f t="shared" si="143"/>
        <v>0</v>
      </c>
      <c r="Q634" s="235">
        <f t="shared" si="143"/>
        <v>0</v>
      </c>
      <c r="R634" s="239">
        <f t="shared" si="143"/>
        <v>0</v>
      </c>
    </row>
    <row r="635" spans="1:18" s="44" customFormat="1" ht="21.75" customHeight="1">
      <c r="A635" s="87"/>
      <c r="B635" s="35" t="s">
        <v>119</v>
      </c>
      <c r="C635" s="30" t="s">
        <v>120</v>
      </c>
      <c r="D635" s="76">
        <v>335441</v>
      </c>
      <c r="E635" s="237">
        <v>335441.01</v>
      </c>
      <c r="F635" s="322">
        <f t="shared" si="138"/>
        <v>1.000000029811502</v>
      </c>
      <c r="G635" s="332">
        <f t="shared" si="142"/>
        <v>0.005725748966296367</v>
      </c>
      <c r="H635" s="243">
        <f t="shared" si="140"/>
        <v>335441.01</v>
      </c>
      <c r="I635" s="237">
        <f>H635</f>
        <v>335441.01</v>
      </c>
      <c r="J635" s="240"/>
      <c r="K635" s="241"/>
      <c r="L635" s="241"/>
      <c r="M635" s="241"/>
      <c r="N635" s="243"/>
      <c r="O635" s="485"/>
      <c r="P635" s="481"/>
      <c r="Q635" s="481"/>
      <c r="R635" s="488"/>
    </row>
    <row r="636" spans="1:18" s="44" customFormat="1" ht="14.25" customHeight="1">
      <c r="A636" s="87"/>
      <c r="B636" s="35" t="s">
        <v>122</v>
      </c>
      <c r="C636" s="30" t="s">
        <v>123</v>
      </c>
      <c r="D636" s="76">
        <v>31911</v>
      </c>
      <c r="E636" s="237">
        <v>31911.36</v>
      </c>
      <c r="F636" s="322">
        <f t="shared" si="138"/>
        <v>1.000011281376328</v>
      </c>
      <c r="G636" s="332">
        <f t="shared" si="142"/>
        <v>0.0005447051227669247</v>
      </c>
      <c r="H636" s="243">
        <f t="shared" si="140"/>
        <v>31911.36</v>
      </c>
      <c r="I636" s="237">
        <f>H636</f>
        <v>31911.36</v>
      </c>
      <c r="J636" s="240"/>
      <c r="K636" s="241"/>
      <c r="L636" s="241"/>
      <c r="M636" s="241"/>
      <c r="N636" s="243"/>
      <c r="O636" s="485"/>
      <c r="P636" s="481"/>
      <c r="Q636" s="481"/>
      <c r="R636" s="488"/>
    </row>
    <row r="637" spans="1:18" s="44" customFormat="1" ht="14.25" customHeight="1">
      <c r="A637" s="87"/>
      <c r="B637" s="95" t="s">
        <v>201</v>
      </c>
      <c r="C637" s="30" t="s">
        <v>149</v>
      </c>
      <c r="D637" s="76">
        <v>53399</v>
      </c>
      <c r="E637" s="237">
        <v>53398.53</v>
      </c>
      <c r="F637" s="322">
        <f t="shared" si="138"/>
        <v>0.9999911983370475</v>
      </c>
      <c r="G637" s="332">
        <f t="shared" si="142"/>
        <v>0.0009114764409672077</v>
      </c>
      <c r="H637" s="243">
        <f t="shared" si="140"/>
        <v>53398.53</v>
      </c>
      <c r="I637" s="237">
        <f>H637</f>
        <v>53398.53</v>
      </c>
      <c r="J637" s="240"/>
      <c r="K637" s="241"/>
      <c r="L637" s="241"/>
      <c r="M637" s="241"/>
      <c r="N637" s="243"/>
      <c r="O637" s="485"/>
      <c r="P637" s="481"/>
      <c r="Q637" s="481"/>
      <c r="R637" s="488"/>
    </row>
    <row r="638" spans="1:18" s="44" customFormat="1" ht="15.75" customHeight="1">
      <c r="A638" s="87"/>
      <c r="B638" s="95" t="s">
        <v>124</v>
      </c>
      <c r="C638" s="30" t="s">
        <v>125</v>
      </c>
      <c r="D638" s="76">
        <v>8364</v>
      </c>
      <c r="E638" s="237">
        <v>8363.79</v>
      </c>
      <c r="F638" s="322">
        <f t="shared" si="138"/>
        <v>0.9999748923959829</v>
      </c>
      <c r="G638" s="332">
        <f t="shared" si="142"/>
        <v>0.0001427641836244766</v>
      </c>
      <c r="H638" s="243">
        <f t="shared" si="140"/>
        <v>8363.79</v>
      </c>
      <c r="I638" s="237">
        <f>H638</f>
        <v>8363.79</v>
      </c>
      <c r="J638" s="240"/>
      <c r="K638" s="241"/>
      <c r="L638" s="241"/>
      <c r="M638" s="241"/>
      <c r="N638" s="243"/>
      <c r="O638" s="485"/>
      <c r="P638" s="481"/>
      <c r="Q638" s="481"/>
      <c r="R638" s="488"/>
    </row>
    <row r="639" spans="1:18" s="44" customFormat="1" ht="16.5" customHeight="1">
      <c r="A639" s="87"/>
      <c r="B639" s="95" t="s">
        <v>855</v>
      </c>
      <c r="C639" s="30" t="s">
        <v>856</v>
      </c>
      <c r="D639" s="76">
        <v>1140</v>
      </c>
      <c r="E639" s="237">
        <v>1140</v>
      </c>
      <c r="F639" s="322">
        <f t="shared" si="138"/>
        <v>1</v>
      </c>
      <c r="G639" s="332">
        <f t="shared" si="142"/>
        <v>1.9459021488093712E-05</v>
      </c>
      <c r="H639" s="243">
        <f t="shared" si="140"/>
        <v>1140</v>
      </c>
      <c r="I639" s="237">
        <f>H639</f>
        <v>1140</v>
      </c>
      <c r="J639" s="240"/>
      <c r="K639" s="241"/>
      <c r="L639" s="241"/>
      <c r="M639" s="241"/>
      <c r="N639" s="243"/>
      <c r="O639" s="485"/>
      <c r="P639" s="481"/>
      <c r="Q639" s="481"/>
      <c r="R639" s="488"/>
    </row>
    <row r="640" spans="1:18" s="44" customFormat="1" ht="18.75" customHeight="1">
      <c r="A640" s="87"/>
      <c r="B640" s="95" t="s">
        <v>126</v>
      </c>
      <c r="C640" s="30" t="s">
        <v>186</v>
      </c>
      <c r="D640" s="76">
        <v>61721</v>
      </c>
      <c r="E640" s="237">
        <v>61721.05</v>
      </c>
      <c r="F640" s="322">
        <f t="shared" si="138"/>
        <v>1.0000008100970497</v>
      </c>
      <c r="G640" s="332">
        <f t="shared" si="142"/>
        <v>0.0010535361738751813</v>
      </c>
      <c r="H640" s="243">
        <f t="shared" si="140"/>
        <v>61721.05</v>
      </c>
      <c r="I640" s="237"/>
      <c r="J640" s="240">
        <f>H640</f>
        <v>61721.05</v>
      </c>
      <c r="K640" s="241"/>
      <c r="L640" s="241"/>
      <c r="M640" s="241"/>
      <c r="N640" s="243"/>
      <c r="O640" s="485"/>
      <c r="P640" s="481"/>
      <c r="Q640" s="481"/>
      <c r="R640" s="488"/>
    </row>
    <row r="641" spans="1:18" s="44" customFormat="1" ht="16.5" customHeight="1">
      <c r="A641" s="87"/>
      <c r="B641" s="95" t="s">
        <v>128</v>
      </c>
      <c r="C641" s="30" t="s">
        <v>318</v>
      </c>
      <c r="D641" s="76">
        <v>70662</v>
      </c>
      <c r="E641" s="237">
        <v>70662</v>
      </c>
      <c r="F641" s="322">
        <f t="shared" si="138"/>
        <v>1</v>
      </c>
      <c r="G641" s="332">
        <f t="shared" si="142"/>
        <v>0.0012061520845541036</v>
      </c>
      <c r="H641" s="243">
        <f t="shared" si="140"/>
        <v>70662</v>
      </c>
      <c r="I641" s="237"/>
      <c r="J641" s="240">
        <f aca="true" t="shared" si="144" ref="J641:J647">H641</f>
        <v>70662</v>
      </c>
      <c r="K641" s="241"/>
      <c r="L641" s="241"/>
      <c r="M641" s="241"/>
      <c r="N641" s="243"/>
      <c r="O641" s="485"/>
      <c r="P641" s="481"/>
      <c r="Q641" s="481"/>
      <c r="R641" s="488"/>
    </row>
    <row r="642" spans="1:18" s="44" customFormat="1" ht="16.5" customHeight="1">
      <c r="A642" s="87"/>
      <c r="B642" s="95" t="s">
        <v>129</v>
      </c>
      <c r="C642" s="30" t="s">
        <v>319</v>
      </c>
      <c r="D642" s="76">
        <v>6000</v>
      </c>
      <c r="E642" s="237">
        <v>6000</v>
      </c>
      <c r="F642" s="322">
        <f t="shared" si="138"/>
        <v>1</v>
      </c>
      <c r="G642" s="332">
        <f t="shared" si="142"/>
        <v>0.00010241590256891428</v>
      </c>
      <c r="H642" s="243">
        <f t="shared" si="140"/>
        <v>6000</v>
      </c>
      <c r="I642" s="237"/>
      <c r="J642" s="240">
        <f t="shared" si="144"/>
        <v>6000</v>
      </c>
      <c r="K642" s="241"/>
      <c r="L642" s="241"/>
      <c r="M642" s="241"/>
      <c r="N642" s="243"/>
      <c r="O642" s="485"/>
      <c r="P642" s="481"/>
      <c r="Q642" s="481"/>
      <c r="R642" s="488"/>
    </row>
    <row r="643" spans="1:18" s="44" customFormat="1" ht="16.5" customHeight="1">
      <c r="A643" s="87"/>
      <c r="B643" s="95" t="s">
        <v>131</v>
      </c>
      <c r="C643" s="30" t="s">
        <v>320</v>
      </c>
      <c r="D643" s="76">
        <v>31938</v>
      </c>
      <c r="E643" s="237">
        <v>31938.35</v>
      </c>
      <c r="F643" s="322">
        <f t="shared" si="138"/>
        <v>1.0000109587325443</v>
      </c>
      <c r="G643" s="332">
        <f t="shared" si="142"/>
        <v>0.0005451658236353138</v>
      </c>
      <c r="H643" s="243">
        <f t="shared" si="140"/>
        <v>31938.35</v>
      </c>
      <c r="I643" s="237"/>
      <c r="J643" s="240">
        <f t="shared" si="144"/>
        <v>31938.35</v>
      </c>
      <c r="K643" s="241"/>
      <c r="L643" s="241"/>
      <c r="M643" s="241"/>
      <c r="N643" s="243"/>
      <c r="O643" s="485"/>
      <c r="P643" s="481"/>
      <c r="Q643" s="481"/>
      <c r="R643" s="488"/>
    </row>
    <row r="644" spans="1:18" s="44" customFormat="1" ht="19.5" customHeight="1">
      <c r="A644" s="87"/>
      <c r="B644" s="95" t="s">
        <v>444</v>
      </c>
      <c r="C644" s="30" t="s">
        <v>448</v>
      </c>
      <c r="D644" s="76">
        <v>519</v>
      </c>
      <c r="E644" s="237">
        <v>519</v>
      </c>
      <c r="F644" s="322">
        <f t="shared" si="138"/>
        <v>1</v>
      </c>
      <c r="G644" s="332">
        <f t="shared" si="142"/>
        <v>8.858975572211086E-06</v>
      </c>
      <c r="H644" s="243">
        <f t="shared" si="140"/>
        <v>519</v>
      </c>
      <c r="I644" s="237"/>
      <c r="J644" s="240">
        <f t="shared" si="144"/>
        <v>519</v>
      </c>
      <c r="K644" s="241"/>
      <c r="L644" s="241"/>
      <c r="M644" s="241"/>
      <c r="N644" s="243"/>
      <c r="O644" s="485"/>
      <c r="P644" s="481"/>
      <c r="Q644" s="481"/>
      <c r="R644" s="488"/>
    </row>
    <row r="645" spans="1:18" s="44" customFormat="1" ht="17.25" customHeight="1">
      <c r="A645" s="87"/>
      <c r="B645" s="95" t="s">
        <v>137</v>
      </c>
      <c r="C645" s="30" t="s">
        <v>138</v>
      </c>
      <c r="D645" s="76">
        <v>21073</v>
      </c>
      <c r="E645" s="237">
        <v>21073</v>
      </c>
      <c r="F645" s="322">
        <f t="shared" si="138"/>
        <v>1</v>
      </c>
      <c r="G645" s="332">
        <f t="shared" si="142"/>
        <v>0.00035970171913912176</v>
      </c>
      <c r="H645" s="243">
        <f t="shared" si="140"/>
        <v>21073</v>
      </c>
      <c r="I645" s="237"/>
      <c r="J645" s="240">
        <f t="shared" si="144"/>
        <v>21073</v>
      </c>
      <c r="K645" s="241"/>
      <c r="L645" s="241"/>
      <c r="M645" s="241"/>
      <c r="N645" s="243"/>
      <c r="O645" s="485"/>
      <c r="P645" s="481"/>
      <c r="Q645" s="481"/>
      <c r="R645" s="488"/>
    </row>
    <row r="646" spans="1:18" s="44" customFormat="1" ht="15.75" customHeight="1">
      <c r="A646" s="87"/>
      <c r="B646" s="95" t="s">
        <v>187</v>
      </c>
      <c r="C646" s="31" t="s">
        <v>188</v>
      </c>
      <c r="D646" s="76">
        <v>6750</v>
      </c>
      <c r="E646" s="237">
        <v>6750.8</v>
      </c>
      <c r="F646" s="322">
        <f t="shared" si="138"/>
        <v>1.0001185185185186</v>
      </c>
      <c r="G646" s="332">
        <f t="shared" si="142"/>
        <v>0.00011523154584370442</v>
      </c>
      <c r="H646" s="243">
        <f t="shared" si="140"/>
        <v>6750.8</v>
      </c>
      <c r="I646" s="237"/>
      <c r="J646" s="240">
        <f t="shared" si="144"/>
        <v>6750.8</v>
      </c>
      <c r="K646" s="241"/>
      <c r="L646" s="241"/>
      <c r="M646" s="241"/>
      <c r="N646" s="243"/>
      <c r="O646" s="485"/>
      <c r="P646" s="481"/>
      <c r="Q646" s="481"/>
      <c r="R646" s="488"/>
    </row>
    <row r="647" spans="1:18" s="44" customFormat="1" ht="20.25" customHeight="1">
      <c r="A647" s="87"/>
      <c r="B647" s="95" t="s">
        <v>446</v>
      </c>
      <c r="C647" s="30" t="s">
        <v>449</v>
      </c>
      <c r="D647" s="76">
        <v>200</v>
      </c>
      <c r="E647" s="237">
        <v>199.11</v>
      </c>
      <c r="F647" s="322">
        <f t="shared" si="138"/>
        <v>0.99555</v>
      </c>
      <c r="G647" s="332">
        <f t="shared" si="142"/>
        <v>3.3986717267494208E-06</v>
      </c>
      <c r="H647" s="243">
        <f t="shared" si="140"/>
        <v>199.11</v>
      </c>
      <c r="I647" s="237"/>
      <c r="J647" s="240">
        <f t="shared" si="144"/>
        <v>199.11</v>
      </c>
      <c r="K647" s="241"/>
      <c r="L647" s="241"/>
      <c r="M647" s="241"/>
      <c r="N647" s="243"/>
      <c r="O647" s="485"/>
      <c r="P647" s="481"/>
      <c r="Q647" s="481"/>
      <c r="R647" s="488"/>
    </row>
    <row r="648" spans="1:18" s="44" customFormat="1" ht="21" customHeight="1">
      <c r="A648" s="147" t="s">
        <v>476</v>
      </c>
      <c r="B648" s="107"/>
      <c r="C648" s="67" t="s">
        <v>477</v>
      </c>
      <c r="D648" s="173">
        <f>SUM(D649:D649)</f>
        <v>20000</v>
      </c>
      <c r="E648" s="235">
        <f>SUM(E649:E649)</f>
        <v>20000</v>
      </c>
      <c r="F648" s="346">
        <f t="shared" si="138"/>
        <v>1</v>
      </c>
      <c r="G648" s="346">
        <f t="shared" si="142"/>
        <v>0.00034138634189638094</v>
      </c>
      <c r="H648" s="238">
        <f t="shared" si="140"/>
        <v>20000</v>
      </c>
      <c r="I648" s="238">
        <f aca="true" t="shared" si="145" ref="I648:R648">SUM(I649:I649)</f>
        <v>0</v>
      </c>
      <c r="J648" s="238">
        <f t="shared" si="145"/>
        <v>0</v>
      </c>
      <c r="K648" s="238">
        <f t="shared" si="145"/>
        <v>0</v>
      </c>
      <c r="L648" s="238">
        <f t="shared" si="145"/>
        <v>20000</v>
      </c>
      <c r="M648" s="238">
        <f t="shared" si="145"/>
        <v>0</v>
      </c>
      <c r="N648" s="235">
        <f t="shared" si="145"/>
        <v>0</v>
      </c>
      <c r="O648" s="235">
        <f t="shared" si="145"/>
        <v>0</v>
      </c>
      <c r="P648" s="235">
        <f t="shared" si="145"/>
        <v>0</v>
      </c>
      <c r="Q648" s="235">
        <f t="shared" si="145"/>
        <v>0</v>
      </c>
      <c r="R648" s="239">
        <f t="shared" si="145"/>
        <v>0</v>
      </c>
    </row>
    <row r="649" spans="1:18" s="44" customFormat="1" ht="15.75" customHeight="1">
      <c r="A649" s="87"/>
      <c r="B649" s="95" t="s">
        <v>921</v>
      </c>
      <c r="C649" s="30" t="s">
        <v>518</v>
      </c>
      <c r="D649" s="174">
        <v>20000</v>
      </c>
      <c r="E649" s="243">
        <v>20000</v>
      </c>
      <c r="F649" s="322">
        <f t="shared" si="138"/>
        <v>1</v>
      </c>
      <c r="G649" s="332">
        <f t="shared" si="142"/>
        <v>0.00034138634189638094</v>
      </c>
      <c r="H649" s="243">
        <f t="shared" si="140"/>
        <v>20000</v>
      </c>
      <c r="I649" s="237"/>
      <c r="J649" s="240"/>
      <c r="K649" s="240"/>
      <c r="L649" s="240">
        <f>H649</f>
        <v>20000</v>
      </c>
      <c r="M649" s="240"/>
      <c r="N649" s="243"/>
      <c r="O649" s="485"/>
      <c r="P649" s="481"/>
      <c r="Q649" s="481"/>
      <c r="R649" s="488"/>
    </row>
    <row r="650" spans="1:18" s="44" customFormat="1" ht="19.5" customHeight="1">
      <c r="A650" s="147" t="s">
        <v>478</v>
      </c>
      <c r="B650" s="105"/>
      <c r="C650" s="67" t="s">
        <v>489</v>
      </c>
      <c r="D650" s="173">
        <f>SUM(D651:D653)</f>
        <v>3000</v>
      </c>
      <c r="E650" s="235">
        <f>SUM(E651:E653)</f>
        <v>3000</v>
      </c>
      <c r="F650" s="346">
        <f t="shared" si="138"/>
        <v>1</v>
      </c>
      <c r="G650" s="346">
        <f t="shared" si="142"/>
        <v>5.120795128445714E-05</v>
      </c>
      <c r="H650" s="238">
        <f t="shared" si="140"/>
        <v>3000</v>
      </c>
      <c r="I650" s="238">
        <f aca="true" t="shared" si="146" ref="I650:R650">SUM(I651:I653)</f>
        <v>2000</v>
      </c>
      <c r="J650" s="238">
        <f t="shared" si="146"/>
        <v>1000</v>
      </c>
      <c r="K650" s="238">
        <f t="shared" si="146"/>
        <v>0</v>
      </c>
      <c r="L650" s="238">
        <f t="shared" si="146"/>
        <v>0</v>
      </c>
      <c r="M650" s="238">
        <f t="shared" si="146"/>
        <v>0</v>
      </c>
      <c r="N650" s="238">
        <f t="shared" si="146"/>
        <v>0</v>
      </c>
      <c r="O650" s="235">
        <f t="shared" si="146"/>
        <v>0</v>
      </c>
      <c r="P650" s="235">
        <f t="shared" si="146"/>
        <v>0</v>
      </c>
      <c r="Q650" s="235">
        <f t="shared" si="146"/>
        <v>0</v>
      </c>
      <c r="R650" s="239">
        <f t="shared" si="146"/>
        <v>0</v>
      </c>
    </row>
    <row r="651" spans="1:18" s="44" customFormat="1" ht="17.25" customHeight="1">
      <c r="A651" s="87"/>
      <c r="B651" s="35" t="s">
        <v>855</v>
      </c>
      <c r="C651" s="30" t="s">
        <v>856</v>
      </c>
      <c r="D651" s="174">
        <v>2000</v>
      </c>
      <c r="E651" s="243">
        <v>2000</v>
      </c>
      <c r="F651" s="322">
        <f t="shared" si="138"/>
        <v>1</v>
      </c>
      <c r="G651" s="332">
        <f t="shared" si="142"/>
        <v>3.413863418963809E-05</v>
      </c>
      <c r="H651" s="243">
        <f t="shared" si="140"/>
        <v>2000</v>
      </c>
      <c r="I651" s="237">
        <f>H651</f>
        <v>2000</v>
      </c>
      <c r="J651" s="240"/>
      <c r="K651" s="241"/>
      <c r="L651" s="241"/>
      <c r="M651" s="241"/>
      <c r="N651" s="243"/>
      <c r="O651" s="485"/>
      <c r="P651" s="481"/>
      <c r="Q651" s="481"/>
      <c r="R651" s="488"/>
    </row>
    <row r="652" spans="1:18" s="44" customFormat="1" ht="21.75" customHeight="1">
      <c r="A652" s="87"/>
      <c r="B652" s="35" t="s">
        <v>126</v>
      </c>
      <c r="C652" s="30" t="s">
        <v>127</v>
      </c>
      <c r="D652" s="174">
        <v>600</v>
      </c>
      <c r="E652" s="243">
        <v>600</v>
      </c>
      <c r="F652" s="322">
        <f t="shared" si="138"/>
        <v>1</v>
      </c>
      <c r="G652" s="332">
        <f t="shared" si="142"/>
        <v>1.0241590256891428E-05</v>
      </c>
      <c r="H652" s="243">
        <f t="shared" si="140"/>
        <v>600</v>
      </c>
      <c r="I652" s="237"/>
      <c r="J652" s="240">
        <f>H652</f>
        <v>600</v>
      </c>
      <c r="K652" s="241"/>
      <c r="L652" s="241"/>
      <c r="M652" s="241"/>
      <c r="N652" s="243"/>
      <c r="O652" s="485"/>
      <c r="P652" s="481"/>
      <c r="Q652" s="481"/>
      <c r="R652" s="488"/>
    </row>
    <row r="653" spans="1:18" s="44" customFormat="1" ht="19.5" customHeight="1">
      <c r="A653" s="87"/>
      <c r="B653" s="35" t="s">
        <v>131</v>
      </c>
      <c r="C653" s="30" t="s">
        <v>320</v>
      </c>
      <c r="D653" s="76">
        <v>400</v>
      </c>
      <c r="E653" s="237">
        <v>400</v>
      </c>
      <c r="F653" s="322">
        <f t="shared" si="138"/>
        <v>1</v>
      </c>
      <c r="G653" s="332">
        <f t="shared" si="142"/>
        <v>6.8277268379276185E-06</v>
      </c>
      <c r="H653" s="243">
        <f t="shared" si="140"/>
        <v>400</v>
      </c>
      <c r="I653" s="237"/>
      <c r="J653" s="240">
        <f>H653</f>
        <v>400</v>
      </c>
      <c r="K653" s="241"/>
      <c r="L653" s="241"/>
      <c r="M653" s="241"/>
      <c r="N653" s="243"/>
      <c r="O653" s="485"/>
      <c r="P653" s="481"/>
      <c r="Q653" s="481"/>
      <c r="R653" s="488"/>
    </row>
    <row r="654" spans="1:18" s="44" customFormat="1" ht="24.75" customHeight="1">
      <c r="A654" s="358" t="s">
        <v>400</v>
      </c>
      <c r="B654" s="361"/>
      <c r="C654" s="362" t="s">
        <v>401</v>
      </c>
      <c r="D654" s="357">
        <f>SUM(D655:D657)</f>
        <v>5678</v>
      </c>
      <c r="E654" s="238">
        <f>SUM(E655:E657)</f>
        <v>5678</v>
      </c>
      <c r="F654" s="346">
        <f t="shared" si="138"/>
        <v>1</v>
      </c>
      <c r="G654" s="346">
        <f t="shared" si="142"/>
        <v>9.691958246438255E-05</v>
      </c>
      <c r="H654" s="238">
        <f>SUM(H655:H657)</f>
        <v>5678</v>
      </c>
      <c r="I654" s="238">
        <f aca="true" t="shared" si="147" ref="I654:R654">SUM(I655:I657)</f>
        <v>0</v>
      </c>
      <c r="J654" s="238">
        <f t="shared" si="147"/>
        <v>1658</v>
      </c>
      <c r="K654" s="238">
        <f t="shared" si="147"/>
        <v>0</v>
      </c>
      <c r="L654" s="238">
        <f t="shared" si="147"/>
        <v>4020</v>
      </c>
      <c r="M654" s="238">
        <f t="shared" si="147"/>
        <v>0</v>
      </c>
      <c r="N654" s="238">
        <f t="shared" si="147"/>
        <v>0</v>
      </c>
      <c r="O654" s="238">
        <f t="shared" si="147"/>
        <v>0</v>
      </c>
      <c r="P654" s="238">
        <f t="shared" si="147"/>
        <v>0</v>
      </c>
      <c r="Q654" s="238">
        <f t="shared" si="147"/>
        <v>0</v>
      </c>
      <c r="R654" s="249">
        <f t="shared" si="147"/>
        <v>0</v>
      </c>
    </row>
    <row r="655" spans="1:18" s="44" customFormat="1" ht="18" customHeight="1">
      <c r="A655" s="87"/>
      <c r="B655" s="35" t="s">
        <v>869</v>
      </c>
      <c r="C655" s="30" t="s">
        <v>1068</v>
      </c>
      <c r="D655" s="76">
        <v>4020</v>
      </c>
      <c r="E655" s="237">
        <v>4020</v>
      </c>
      <c r="F655" s="322">
        <f t="shared" si="138"/>
        <v>1</v>
      </c>
      <c r="G655" s="332">
        <f t="shared" si="142"/>
        <v>6.861865472117257E-05</v>
      </c>
      <c r="H655" s="243">
        <f>E655</f>
        <v>4020</v>
      </c>
      <c r="I655" s="237"/>
      <c r="J655" s="240"/>
      <c r="K655" s="241"/>
      <c r="L655" s="241">
        <f>H655</f>
        <v>4020</v>
      </c>
      <c r="M655" s="241"/>
      <c r="N655" s="243"/>
      <c r="O655" s="485"/>
      <c r="P655" s="481"/>
      <c r="Q655" s="481"/>
      <c r="R655" s="488"/>
    </row>
    <row r="656" spans="1:18" s="44" customFormat="1" ht="18" customHeight="1">
      <c r="A656" s="87"/>
      <c r="B656" s="95" t="s">
        <v>126</v>
      </c>
      <c r="C656" s="30" t="s">
        <v>186</v>
      </c>
      <c r="D656" s="76">
        <v>218</v>
      </c>
      <c r="E656" s="237">
        <v>218</v>
      </c>
      <c r="F656" s="322">
        <f t="shared" si="138"/>
        <v>1</v>
      </c>
      <c r="G656" s="332">
        <f t="shared" si="142"/>
        <v>3.721111126670552E-06</v>
      </c>
      <c r="H656" s="243">
        <f>E656</f>
        <v>218</v>
      </c>
      <c r="I656" s="237"/>
      <c r="J656" s="240">
        <f>H656</f>
        <v>218</v>
      </c>
      <c r="K656" s="241"/>
      <c r="L656" s="241"/>
      <c r="M656" s="241"/>
      <c r="N656" s="243"/>
      <c r="O656" s="485"/>
      <c r="P656" s="481"/>
      <c r="Q656" s="481"/>
      <c r="R656" s="488"/>
    </row>
    <row r="657" spans="1:18" s="44" customFormat="1" ht="16.5" customHeight="1">
      <c r="A657" s="87"/>
      <c r="B657" s="35" t="s">
        <v>445</v>
      </c>
      <c r="C657" s="30" t="s">
        <v>1003</v>
      </c>
      <c r="D657" s="76">
        <v>1440</v>
      </c>
      <c r="E657" s="237">
        <v>1440</v>
      </c>
      <c r="F657" s="322">
        <f t="shared" si="138"/>
        <v>1</v>
      </c>
      <c r="G657" s="332">
        <f t="shared" si="142"/>
        <v>2.4579816616539428E-05</v>
      </c>
      <c r="H657" s="243">
        <f>E657</f>
        <v>1440</v>
      </c>
      <c r="I657" s="237"/>
      <c r="J657" s="240">
        <f>H657</f>
        <v>1440</v>
      </c>
      <c r="K657" s="241"/>
      <c r="L657" s="241"/>
      <c r="M657" s="241"/>
      <c r="N657" s="243"/>
      <c r="O657" s="485"/>
      <c r="P657" s="481"/>
      <c r="Q657" s="481"/>
      <c r="R657" s="488"/>
    </row>
    <row r="658" spans="1:18" s="44" customFormat="1" ht="17.25" customHeight="1">
      <c r="A658" s="147" t="s">
        <v>490</v>
      </c>
      <c r="B658" s="105"/>
      <c r="C658" s="67" t="s">
        <v>300</v>
      </c>
      <c r="D658" s="173">
        <f>SUM(D659:D683)</f>
        <v>457029</v>
      </c>
      <c r="E658" s="235">
        <f>SUM(E659:E683)</f>
        <v>457026.60000000003</v>
      </c>
      <c r="F658" s="346">
        <f t="shared" si="138"/>
        <v>0.9999947486920961</v>
      </c>
      <c r="G658" s="346">
        <f t="shared" si="142"/>
        <v>0.007801131956167027</v>
      </c>
      <c r="H658" s="238">
        <f aca="true" t="shared" si="148" ref="H658:M658">SUM(H659:H683)</f>
        <v>457026.60000000003</v>
      </c>
      <c r="I658" s="238">
        <f t="shared" si="148"/>
        <v>244277.37</v>
      </c>
      <c r="J658" s="238">
        <f t="shared" si="148"/>
        <v>57007.63</v>
      </c>
      <c r="K658" s="238">
        <f t="shared" si="148"/>
        <v>0</v>
      </c>
      <c r="L658" s="238">
        <f t="shared" si="148"/>
        <v>258</v>
      </c>
      <c r="M658" s="238">
        <f t="shared" si="148"/>
        <v>155483.60000000003</v>
      </c>
      <c r="N658" s="238">
        <f>SUM(N659:N683)</f>
        <v>0</v>
      </c>
      <c r="O658" s="238">
        <f>SUM(O659:O683)</f>
        <v>0</v>
      </c>
      <c r="P658" s="238">
        <f>SUM(P659:P683)</f>
        <v>0</v>
      </c>
      <c r="Q658" s="238">
        <f>SUM(Q659:Q683)</f>
        <v>0</v>
      </c>
      <c r="R658" s="249">
        <f>SUM(R659:R683)</f>
        <v>0</v>
      </c>
    </row>
    <row r="659" spans="1:18" s="44" customFormat="1" ht="23.25" customHeight="1">
      <c r="A659" s="354"/>
      <c r="B659" s="94" t="s">
        <v>927</v>
      </c>
      <c r="C659" s="30" t="s">
        <v>431</v>
      </c>
      <c r="D659" s="176">
        <v>258</v>
      </c>
      <c r="E659" s="247">
        <v>258</v>
      </c>
      <c r="F659" s="322">
        <f t="shared" si="138"/>
        <v>1</v>
      </c>
      <c r="G659" s="332">
        <f t="shared" si="142"/>
        <v>4.403883810463314E-06</v>
      </c>
      <c r="H659" s="247">
        <f aca="true" t="shared" si="149" ref="H659:H683">E659</f>
        <v>258</v>
      </c>
      <c r="I659" s="247"/>
      <c r="J659" s="247"/>
      <c r="K659" s="247"/>
      <c r="L659" s="247">
        <f>H659</f>
        <v>258</v>
      </c>
      <c r="M659" s="247"/>
      <c r="N659" s="247"/>
      <c r="O659" s="247"/>
      <c r="P659" s="481"/>
      <c r="Q659" s="481"/>
      <c r="R659" s="488"/>
    </row>
    <row r="660" spans="1:18" s="44" customFormat="1" ht="18.75" customHeight="1">
      <c r="A660" s="354"/>
      <c r="B660" s="360" t="s">
        <v>119</v>
      </c>
      <c r="C660" s="30" t="s">
        <v>898</v>
      </c>
      <c r="D660" s="176">
        <v>196626</v>
      </c>
      <c r="E660" s="247">
        <v>196626</v>
      </c>
      <c r="F660" s="322">
        <f>E660/D660</f>
        <v>1</v>
      </c>
      <c r="G660" s="332">
        <f>E660/$E$701</f>
        <v>0.00335627154308589</v>
      </c>
      <c r="H660" s="247">
        <f t="shared" si="149"/>
        <v>196626</v>
      </c>
      <c r="I660" s="247">
        <f>H660</f>
        <v>196626</v>
      </c>
      <c r="J660" s="247"/>
      <c r="K660" s="247"/>
      <c r="L660" s="247"/>
      <c r="M660" s="247"/>
      <c r="N660" s="247"/>
      <c r="O660" s="247"/>
      <c r="P660" s="481"/>
      <c r="Q660" s="481"/>
      <c r="R660" s="488"/>
    </row>
    <row r="661" spans="1:18" s="44" customFormat="1" ht="18.75" customHeight="1">
      <c r="A661" s="354"/>
      <c r="B661" s="360" t="s">
        <v>1054</v>
      </c>
      <c r="C661" s="30" t="s">
        <v>898</v>
      </c>
      <c r="D661" s="176">
        <v>5201</v>
      </c>
      <c r="E661" s="247">
        <v>5200.95</v>
      </c>
      <c r="F661" s="322">
        <f>E661/D661</f>
        <v>0.9999903864641415</v>
      </c>
      <c r="G661" s="332">
        <f>E661/$E$701</f>
        <v>8.877666474429912E-05</v>
      </c>
      <c r="H661" s="247">
        <f t="shared" si="149"/>
        <v>5200.95</v>
      </c>
      <c r="I661" s="247"/>
      <c r="J661" s="247"/>
      <c r="K661" s="247"/>
      <c r="L661" s="247"/>
      <c r="M661" s="247">
        <f>H661</f>
        <v>5200.95</v>
      </c>
      <c r="N661" s="247"/>
      <c r="O661" s="247"/>
      <c r="P661" s="481"/>
      <c r="Q661" s="481"/>
      <c r="R661" s="488"/>
    </row>
    <row r="662" spans="1:18" s="44" customFormat="1" ht="19.5" customHeight="1">
      <c r="A662" s="354"/>
      <c r="B662" s="360" t="s">
        <v>716</v>
      </c>
      <c r="C662" s="30" t="s">
        <v>898</v>
      </c>
      <c r="D662" s="176">
        <v>918</v>
      </c>
      <c r="E662" s="247">
        <v>917.81</v>
      </c>
      <c r="F662" s="322">
        <f>E662/D662</f>
        <v>0.99979302832244</v>
      </c>
      <c r="G662" s="332">
        <f>E662/$E$701</f>
        <v>1.566638992279587E-05</v>
      </c>
      <c r="H662" s="247">
        <f t="shared" si="149"/>
        <v>917.81</v>
      </c>
      <c r="I662" s="247"/>
      <c r="J662" s="247"/>
      <c r="K662" s="247"/>
      <c r="L662" s="247"/>
      <c r="M662" s="247">
        <f>H662</f>
        <v>917.81</v>
      </c>
      <c r="N662" s="247"/>
      <c r="O662" s="247"/>
      <c r="P662" s="481"/>
      <c r="Q662" s="481"/>
      <c r="R662" s="488"/>
    </row>
    <row r="663" spans="1:18" s="44" customFormat="1" ht="17.25" customHeight="1">
      <c r="A663" s="354"/>
      <c r="B663" s="360" t="s">
        <v>122</v>
      </c>
      <c r="C663" s="30" t="s">
        <v>123</v>
      </c>
      <c r="D663" s="176">
        <v>11778</v>
      </c>
      <c r="E663" s="247">
        <v>11778.34</v>
      </c>
      <c r="F663" s="322">
        <f t="shared" si="138"/>
        <v>1.0000288673798607</v>
      </c>
      <c r="G663" s="332">
        <f t="shared" si="142"/>
        <v>0.00020104822031059098</v>
      </c>
      <c r="H663" s="247">
        <f t="shared" si="149"/>
        <v>11778.34</v>
      </c>
      <c r="I663" s="247">
        <f>H663</f>
        <v>11778.34</v>
      </c>
      <c r="J663" s="247"/>
      <c r="K663" s="247"/>
      <c r="L663" s="247"/>
      <c r="M663" s="247"/>
      <c r="N663" s="247"/>
      <c r="O663" s="247"/>
      <c r="P663" s="481"/>
      <c r="Q663" s="481"/>
      <c r="R663" s="488"/>
    </row>
    <row r="664" spans="1:18" s="44" customFormat="1" ht="17.25" customHeight="1">
      <c r="A664" s="354"/>
      <c r="B664" s="360" t="s">
        <v>148</v>
      </c>
      <c r="C664" s="30" t="s">
        <v>149</v>
      </c>
      <c r="D664" s="176">
        <v>31763</v>
      </c>
      <c r="E664" s="247">
        <v>31763.37</v>
      </c>
      <c r="F664" s="322">
        <f t="shared" si="138"/>
        <v>1.0000116487737305</v>
      </c>
      <c r="G664" s="332">
        <f t="shared" si="142"/>
        <v>0.0005421790345300625</v>
      </c>
      <c r="H664" s="247">
        <f t="shared" si="149"/>
        <v>31763.37</v>
      </c>
      <c r="I664" s="247">
        <f>H664</f>
        <v>31763.37</v>
      </c>
      <c r="J664" s="247"/>
      <c r="K664" s="247"/>
      <c r="L664" s="247"/>
      <c r="M664" s="247"/>
      <c r="N664" s="247"/>
      <c r="O664" s="247"/>
      <c r="P664" s="481"/>
      <c r="Q664" s="481"/>
      <c r="R664" s="488"/>
    </row>
    <row r="665" spans="1:18" s="44" customFormat="1" ht="17.25" customHeight="1">
      <c r="A665" s="354"/>
      <c r="B665" s="360" t="s">
        <v>378</v>
      </c>
      <c r="C665" s="30" t="s">
        <v>149</v>
      </c>
      <c r="D665" s="176">
        <v>1262</v>
      </c>
      <c r="E665" s="247">
        <v>1261.94</v>
      </c>
      <c r="F665" s="322">
        <f t="shared" si="138"/>
        <v>0.9999524564183836</v>
      </c>
      <c r="G665" s="332">
        <f t="shared" si="142"/>
        <v>2.154045401463595E-05</v>
      </c>
      <c r="H665" s="247">
        <f t="shared" si="149"/>
        <v>1261.94</v>
      </c>
      <c r="I665" s="247"/>
      <c r="J665" s="247"/>
      <c r="K665" s="247"/>
      <c r="L665" s="247"/>
      <c r="M665" s="247">
        <f>H665</f>
        <v>1261.94</v>
      </c>
      <c r="N665" s="247"/>
      <c r="O665" s="247"/>
      <c r="P665" s="481"/>
      <c r="Q665" s="481"/>
      <c r="R665" s="488"/>
    </row>
    <row r="666" spans="1:18" s="44" customFormat="1" ht="17.25" customHeight="1">
      <c r="A666" s="354"/>
      <c r="B666" s="360" t="s">
        <v>700</v>
      </c>
      <c r="C666" s="30" t="s">
        <v>149</v>
      </c>
      <c r="D666" s="176">
        <v>223</v>
      </c>
      <c r="E666" s="247">
        <v>222.69</v>
      </c>
      <c r="F666" s="322">
        <f t="shared" si="138"/>
        <v>0.998609865470852</v>
      </c>
      <c r="G666" s="332">
        <f t="shared" si="142"/>
        <v>3.8011662238452534E-06</v>
      </c>
      <c r="H666" s="247">
        <f t="shared" si="149"/>
        <v>222.69</v>
      </c>
      <c r="I666" s="247"/>
      <c r="J666" s="247"/>
      <c r="K666" s="247"/>
      <c r="L666" s="247"/>
      <c r="M666" s="247">
        <f>H666</f>
        <v>222.69</v>
      </c>
      <c r="N666" s="247"/>
      <c r="O666" s="247"/>
      <c r="P666" s="481"/>
      <c r="Q666" s="481"/>
      <c r="R666" s="488"/>
    </row>
    <row r="667" spans="1:18" s="44" customFormat="1" ht="17.25" customHeight="1">
      <c r="A667" s="354"/>
      <c r="B667" s="360" t="s">
        <v>124</v>
      </c>
      <c r="C667" s="30" t="s">
        <v>125</v>
      </c>
      <c r="D667" s="176">
        <v>4110</v>
      </c>
      <c r="E667" s="247">
        <v>4109.66</v>
      </c>
      <c r="F667" s="322">
        <f t="shared" si="138"/>
        <v>0.9999172749391727</v>
      </c>
      <c r="G667" s="332">
        <f t="shared" si="142"/>
        <v>7.014908969189404E-05</v>
      </c>
      <c r="H667" s="247">
        <f t="shared" si="149"/>
        <v>4109.66</v>
      </c>
      <c r="I667" s="247">
        <f>H667</f>
        <v>4109.66</v>
      </c>
      <c r="J667" s="247"/>
      <c r="K667" s="247"/>
      <c r="L667" s="247"/>
      <c r="M667" s="247"/>
      <c r="N667" s="247"/>
      <c r="O667" s="247"/>
      <c r="P667" s="481"/>
      <c r="Q667" s="481"/>
      <c r="R667" s="488"/>
    </row>
    <row r="668" spans="1:18" s="44" customFormat="1" ht="17.25" customHeight="1">
      <c r="A668" s="354"/>
      <c r="B668" s="360" t="s">
        <v>379</v>
      </c>
      <c r="C668" s="30" t="s">
        <v>125</v>
      </c>
      <c r="D668" s="176">
        <v>204</v>
      </c>
      <c r="E668" s="247">
        <v>203.53</v>
      </c>
      <c r="F668" s="322">
        <f t="shared" si="138"/>
        <v>0.9976960784313725</v>
      </c>
      <c r="G668" s="332">
        <f t="shared" si="142"/>
        <v>3.4741181083085207E-06</v>
      </c>
      <c r="H668" s="247">
        <f t="shared" si="149"/>
        <v>203.53</v>
      </c>
      <c r="I668" s="247"/>
      <c r="J668" s="247"/>
      <c r="K668" s="247"/>
      <c r="L668" s="247"/>
      <c r="M668" s="247">
        <f>H668</f>
        <v>203.53</v>
      </c>
      <c r="N668" s="247"/>
      <c r="O668" s="247"/>
      <c r="P668" s="481"/>
      <c r="Q668" s="481"/>
      <c r="R668" s="488"/>
    </row>
    <row r="669" spans="1:18" s="44" customFormat="1" ht="17.25" customHeight="1">
      <c r="A669" s="354"/>
      <c r="B669" s="360" t="s">
        <v>701</v>
      </c>
      <c r="C669" s="30" t="s">
        <v>125</v>
      </c>
      <c r="D669" s="176">
        <v>36</v>
      </c>
      <c r="E669" s="247">
        <v>35.91</v>
      </c>
      <c r="F669" s="322">
        <f t="shared" si="138"/>
        <v>0.9974999999999999</v>
      </c>
      <c r="G669" s="332">
        <f t="shared" si="142"/>
        <v>6.129591768749519E-07</v>
      </c>
      <c r="H669" s="247">
        <f t="shared" si="149"/>
        <v>35.91</v>
      </c>
      <c r="I669" s="247"/>
      <c r="J669" s="247"/>
      <c r="K669" s="247"/>
      <c r="L669" s="247"/>
      <c r="M669" s="247">
        <f>H669</f>
        <v>35.91</v>
      </c>
      <c r="N669" s="247"/>
      <c r="O669" s="247"/>
      <c r="P669" s="481"/>
      <c r="Q669" s="481"/>
      <c r="R669" s="488"/>
    </row>
    <row r="670" spans="1:18" s="44" customFormat="1" ht="17.25" customHeight="1">
      <c r="A670" s="354"/>
      <c r="B670" s="710" t="s">
        <v>380</v>
      </c>
      <c r="C670" s="30" t="s">
        <v>856</v>
      </c>
      <c r="D670" s="176">
        <v>3107</v>
      </c>
      <c r="E670" s="247">
        <v>3106.7</v>
      </c>
      <c r="F670" s="322">
        <f t="shared" si="138"/>
        <v>0.9999034438364982</v>
      </c>
      <c r="G670" s="332">
        <f t="shared" si="142"/>
        <v>5.302924741847433E-05</v>
      </c>
      <c r="H670" s="247">
        <f t="shared" si="149"/>
        <v>3106.7</v>
      </c>
      <c r="I670" s="247"/>
      <c r="J670" s="247"/>
      <c r="K670" s="247"/>
      <c r="L670" s="247"/>
      <c r="M670" s="247">
        <f>H670</f>
        <v>3106.7</v>
      </c>
      <c r="N670" s="247"/>
      <c r="O670" s="247"/>
      <c r="P670" s="481"/>
      <c r="Q670" s="481"/>
      <c r="R670" s="488"/>
    </row>
    <row r="671" spans="1:18" s="44" customFormat="1" ht="17.25" customHeight="1">
      <c r="A671" s="354"/>
      <c r="B671" s="95" t="s">
        <v>702</v>
      </c>
      <c r="C671" s="30" t="s">
        <v>856</v>
      </c>
      <c r="D671" s="176">
        <v>548</v>
      </c>
      <c r="E671" s="247">
        <v>548.24</v>
      </c>
      <c r="F671" s="322">
        <f t="shared" si="138"/>
        <v>1.0004379562043795</v>
      </c>
      <c r="G671" s="332">
        <f t="shared" si="142"/>
        <v>9.358082404063595E-06</v>
      </c>
      <c r="H671" s="247">
        <f t="shared" si="149"/>
        <v>548.24</v>
      </c>
      <c r="I671" s="247"/>
      <c r="J671" s="247"/>
      <c r="K671" s="247"/>
      <c r="L671" s="247"/>
      <c r="M671" s="247">
        <f>H671</f>
        <v>548.24</v>
      </c>
      <c r="N671" s="247"/>
      <c r="O671" s="247"/>
      <c r="P671" s="481"/>
      <c r="Q671" s="481"/>
      <c r="R671" s="488"/>
    </row>
    <row r="672" spans="1:18" s="44" customFormat="1" ht="17.25" customHeight="1">
      <c r="A672" s="354"/>
      <c r="B672" s="95" t="s">
        <v>126</v>
      </c>
      <c r="C672" s="30" t="s">
        <v>320</v>
      </c>
      <c r="D672" s="176">
        <v>1205</v>
      </c>
      <c r="E672" s="247">
        <v>1204.63</v>
      </c>
      <c r="F672" s="322">
        <f t="shared" si="138"/>
        <v>0.9996929460580913</v>
      </c>
      <c r="G672" s="332">
        <f t="shared" si="142"/>
        <v>2.056221145193187E-05</v>
      </c>
      <c r="H672" s="247">
        <f t="shared" si="149"/>
        <v>1204.63</v>
      </c>
      <c r="I672" s="247"/>
      <c r="J672" s="247">
        <f>H672</f>
        <v>1204.63</v>
      </c>
      <c r="K672" s="247"/>
      <c r="L672" s="247"/>
      <c r="M672" s="247"/>
      <c r="N672" s="247"/>
      <c r="O672" s="247"/>
      <c r="P672" s="481"/>
      <c r="Q672" s="481"/>
      <c r="R672" s="488"/>
    </row>
    <row r="673" spans="1:18" s="44" customFormat="1" ht="17.25" customHeight="1">
      <c r="A673" s="354"/>
      <c r="B673" s="95" t="s">
        <v>398</v>
      </c>
      <c r="C673" s="30" t="s">
        <v>320</v>
      </c>
      <c r="D673" s="176">
        <v>837</v>
      </c>
      <c r="E673" s="247">
        <v>837.42</v>
      </c>
      <c r="F673" s="322">
        <f t="shared" si="138"/>
        <v>1.0005017921146953</v>
      </c>
      <c r="G673" s="332">
        <f t="shared" si="142"/>
        <v>1.4294187521543365E-05</v>
      </c>
      <c r="H673" s="247">
        <f t="shared" si="149"/>
        <v>837.42</v>
      </c>
      <c r="I673" s="247"/>
      <c r="J673" s="247"/>
      <c r="K673" s="247"/>
      <c r="L673" s="247"/>
      <c r="M673" s="247">
        <f>H673</f>
        <v>837.42</v>
      </c>
      <c r="N673" s="247"/>
      <c r="O673" s="247"/>
      <c r="P673" s="481"/>
      <c r="Q673" s="481"/>
      <c r="R673" s="488"/>
    </row>
    <row r="674" spans="1:18" s="44" customFormat="1" ht="17.25" customHeight="1">
      <c r="A674" s="354"/>
      <c r="B674" s="95" t="s">
        <v>512</v>
      </c>
      <c r="C674" s="30" t="s">
        <v>320</v>
      </c>
      <c r="D674" s="176">
        <v>148</v>
      </c>
      <c r="E674" s="247">
        <v>147.81</v>
      </c>
      <c r="F674" s="322">
        <f t="shared" si="138"/>
        <v>0.9987162162162162</v>
      </c>
      <c r="G674" s="332">
        <f t="shared" si="142"/>
        <v>2.5230157597852033E-06</v>
      </c>
      <c r="H674" s="247">
        <f t="shared" si="149"/>
        <v>147.81</v>
      </c>
      <c r="I674" s="247"/>
      <c r="J674" s="247"/>
      <c r="K674" s="247"/>
      <c r="L674" s="247"/>
      <c r="M674" s="247">
        <f aca="true" t="shared" si="150" ref="M674:M683">H674</f>
        <v>147.81</v>
      </c>
      <c r="N674" s="247"/>
      <c r="O674" s="247"/>
      <c r="P674" s="481"/>
      <c r="Q674" s="481"/>
      <c r="R674" s="488"/>
    </row>
    <row r="675" spans="1:18" s="44" customFormat="1" ht="17.25" customHeight="1">
      <c r="A675" s="354"/>
      <c r="B675" s="95" t="s">
        <v>432</v>
      </c>
      <c r="C675" s="30" t="s">
        <v>319</v>
      </c>
      <c r="D675" s="176">
        <v>102397</v>
      </c>
      <c r="E675" s="247">
        <v>102396.24</v>
      </c>
      <c r="F675" s="322">
        <f t="shared" si="138"/>
        <v>0.9999925779075559</v>
      </c>
      <c r="G675" s="332">
        <f t="shared" si="142"/>
        <v>0.001747833889877194</v>
      </c>
      <c r="H675" s="247">
        <f t="shared" si="149"/>
        <v>102396.24</v>
      </c>
      <c r="I675" s="247"/>
      <c r="J675" s="247"/>
      <c r="K675" s="247"/>
      <c r="L675" s="247"/>
      <c r="M675" s="247">
        <f t="shared" si="150"/>
        <v>102396.24</v>
      </c>
      <c r="N675" s="247"/>
      <c r="O675" s="247"/>
      <c r="P675" s="481"/>
      <c r="Q675" s="481"/>
      <c r="R675" s="488"/>
    </row>
    <row r="676" spans="1:18" s="44" customFormat="1" ht="17.25" customHeight="1">
      <c r="A676" s="354"/>
      <c r="B676" s="95" t="s">
        <v>433</v>
      </c>
      <c r="C676" s="30" t="s">
        <v>319</v>
      </c>
      <c r="D676" s="176">
        <v>18070</v>
      </c>
      <c r="E676" s="247">
        <v>18069.93</v>
      </c>
      <c r="F676" s="322">
        <f t="shared" si="138"/>
        <v>0.9999961261759823</v>
      </c>
      <c r="G676" s="332">
        <f t="shared" si="142"/>
        <v>0.0003084413650511835</v>
      </c>
      <c r="H676" s="247">
        <f t="shared" si="149"/>
        <v>18069.93</v>
      </c>
      <c r="I676" s="247"/>
      <c r="J676" s="247"/>
      <c r="K676" s="247"/>
      <c r="L676" s="247"/>
      <c r="M676" s="247">
        <f t="shared" si="150"/>
        <v>18069.93</v>
      </c>
      <c r="N676" s="247"/>
      <c r="O676" s="247"/>
      <c r="P676" s="481"/>
      <c r="Q676" s="481"/>
      <c r="R676" s="488"/>
    </row>
    <row r="677" spans="1:18" s="44" customFormat="1" ht="17.25" customHeight="1">
      <c r="A677" s="354"/>
      <c r="B677" s="95" t="s">
        <v>399</v>
      </c>
      <c r="C677" s="30" t="s">
        <v>320</v>
      </c>
      <c r="D677" s="176">
        <v>18904</v>
      </c>
      <c r="E677" s="247">
        <v>18903.54</v>
      </c>
      <c r="F677" s="322">
        <f t="shared" si="138"/>
        <v>0.9999756665256031</v>
      </c>
      <c r="G677" s="332">
        <f t="shared" si="142"/>
        <v>0.00032267051847459567</v>
      </c>
      <c r="H677" s="247">
        <f t="shared" si="149"/>
        <v>18903.54</v>
      </c>
      <c r="I677" s="247"/>
      <c r="J677" s="247"/>
      <c r="K677" s="247"/>
      <c r="L677" s="247"/>
      <c r="M677" s="247">
        <f t="shared" si="150"/>
        <v>18903.54</v>
      </c>
      <c r="N677" s="247"/>
      <c r="O677" s="247"/>
      <c r="P677" s="481"/>
      <c r="Q677" s="481"/>
      <c r="R677" s="488"/>
    </row>
    <row r="678" spans="1:18" s="44" customFormat="1" ht="17.25" customHeight="1">
      <c r="A678" s="354"/>
      <c r="B678" s="95" t="s">
        <v>705</v>
      </c>
      <c r="C678" s="30" t="s">
        <v>320</v>
      </c>
      <c r="D678" s="176">
        <v>3336</v>
      </c>
      <c r="E678" s="247">
        <v>3335.89</v>
      </c>
      <c r="F678" s="322">
        <f t="shared" si="138"/>
        <v>0.9999670263788969</v>
      </c>
      <c r="G678" s="332">
        <f t="shared" si="142"/>
        <v>5.6941364203435906E-05</v>
      </c>
      <c r="H678" s="247">
        <f t="shared" si="149"/>
        <v>3335.89</v>
      </c>
      <c r="I678" s="247"/>
      <c r="J678" s="247"/>
      <c r="K678" s="247"/>
      <c r="L678" s="247"/>
      <c r="M678" s="247">
        <f t="shared" si="150"/>
        <v>3335.89</v>
      </c>
      <c r="N678" s="247"/>
      <c r="O678" s="247"/>
      <c r="P678" s="481"/>
      <c r="Q678" s="481"/>
      <c r="R678" s="488"/>
    </row>
    <row r="679" spans="1:18" s="44" customFormat="1" ht="17.25" customHeight="1">
      <c r="A679" s="354"/>
      <c r="B679" s="255" t="s">
        <v>137</v>
      </c>
      <c r="C679" s="30" t="s">
        <v>138</v>
      </c>
      <c r="D679" s="176">
        <v>55803</v>
      </c>
      <c r="E679" s="247">
        <v>55803</v>
      </c>
      <c r="F679" s="322">
        <f>E679/D679</f>
        <v>1</v>
      </c>
      <c r="G679" s="332">
        <f>E679/$E$701</f>
        <v>0.0009525191018421873</v>
      </c>
      <c r="H679" s="247">
        <f t="shared" si="149"/>
        <v>55803</v>
      </c>
      <c r="I679" s="247"/>
      <c r="J679" s="247">
        <f>H679</f>
        <v>55803</v>
      </c>
      <c r="K679" s="247"/>
      <c r="L679" s="247"/>
      <c r="M679" s="247"/>
      <c r="N679" s="247"/>
      <c r="O679" s="247"/>
      <c r="P679" s="481"/>
      <c r="Q679" s="481"/>
      <c r="R679" s="488"/>
    </row>
    <row r="680" spans="1:18" s="44" customFormat="1" ht="17.25" customHeight="1">
      <c r="A680" s="354"/>
      <c r="B680" s="95" t="s">
        <v>722</v>
      </c>
      <c r="C680" s="30" t="s">
        <v>449</v>
      </c>
      <c r="D680" s="176">
        <v>47</v>
      </c>
      <c r="E680" s="247">
        <v>46.75</v>
      </c>
      <c r="F680" s="322">
        <f>E680/D680</f>
        <v>0.9946808510638298</v>
      </c>
      <c r="G680" s="332">
        <f>E680/$E$701</f>
        <v>7.979905741827905E-07</v>
      </c>
      <c r="H680" s="247">
        <f t="shared" si="149"/>
        <v>46.75</v>
      </c>
      <c r="I680" s="247"/>
      <c r="J680" s="247"/>
      <c r="K680" s="247"/>
      <c r="L680" s="247"/>
      <c r="M680" s="247">
        <f t="shared" si="150"/>
        <v>46.75</v>
      </c>
      <c r="N680" s="247"/>
      <c r="O680" s="247"/>
      <c r="P680" s="481"/>
      <c r="Q680" s="481"/>
      <c r="R680" s="488"/>
    </row>
    <row r="681" spans="1:18" s="44" customFormat="1" ht="17.25" customHeight="1">
      <c r="A681" s="354"/>
      <c r="B681" s="95" t="s">
        <v>707</v>
      </c>
      <c r="C681" s="30" t="s">
        <v>449</v>
      </c>
      <c r="D681" s="176">
        <v>8</v>
      </c>
      <c r="E681" s="247">
        <v>8.25</v>
      </c>
      <c r="F681" s="322">
        <f>E681/D681</f>
        <v>1.03125</v>
      </c>
      <c r="G681" s="332">
        <f>E681/$E$701</f>
        <v>1.4082186603225714E-07</v>
      </c>
      <c r="H681" s="247">
        <f t="shared" si="149"/>
        <v>8.25</v>
      </c>
      <c r="I681" s="247"/>
      <c r="J681" s="247"/>
      <c r="K681" s="247"/>
      <c r="L681" s="247"/>
      <c r="M681" s="247">
        <f t="shared" si="150"/>
        <v>8.25</v>
      </c>
      <c r="N681" s="247"/>
      <c r="O681" s="247"/>
      <c r="P681" s="481"/>
      <c r="Q681" s="481"/>
      <c r="R681" s="488"/>
    </row>
    <row r="682" spans="1:18" s="44" customFormat="1" ht="18.75" customHeight="1">
      <c r="A682" s="354"/>
      <c r="B682" s="95" t="s">
        <v>723</v>
      </c>
      <c r="C682" s="30" t="s">
        <v>434</v>
      </c>
      <c r="D682" s="176">
        <v>204</v>
      </c>
      <c r="E682" s="247">
        <v>204</v>
      </c>
      <c r="F682" s="322">
        <f>E682/D682</f>
        <v>1</v>
      </c>
      <c r="G682" s="332">
        <f>E682/$E$701</f>
        <v>3.4821406873430856E-06</v>
      </c>
      <c r="H682" s="247">
        <f t="shared" si="149"/>
        <v>204</v>
      </c>
      <c r="I682" s="247"/>
      <c r="J682" s="247"/>
      <c r="K682" s="247"/>
      <c r="L682" s="247"/>
      <c r="M682" s="247">
        <f t="shared" si="150"/>
        <v>204</v>
      </c>
      <c r="N682" s="247"/>
      <c r="O682" s="247"/>
      <c r="P682" s="481"/>
      <c r="Q682" s="481"/>
      <c r="R682" s="488"/>
    </row>
    <row r="683" spans="1:18" s="44" customFormat="1" ht="16.5" customHeight="1">
      <c r="A683" s="354"/>
      <c r="B683" s="255" t="s">
        <v>717</v>
      </c>
      <c r="C683" s="30" t="s">
        <v>434</v>
      </c>
      <c r="D683" s="176">
        <v>36</v>
      </c>
      <c r="E683" s="247">
        <v>36</v>
      </c>
      <c r="F683" s="322">
        <f t="shared" si="138"/>
        <v>1</v>
      </c>
      <c r="G683" s="332">
        <f t="shared" si="142"/>
        <v>6.144954154134857E-07</v>
      </c>
      <c r="H683" s="247">
        <f t="shared" si="149"/>
        <v>36</v>
      </c>
      <c r="I683" s="247"/>
      <c r="J683" s="247"/>
      <c r="K683" s="247"/>
      <c r="L683" s="247"/>
      <c r="M683" s="247">
        <f t="shared" si="150"/>
        <v>36</v>
      </c>
      <c r="N683" s="247"/>
      <c r="O683" s="247"/>
      <c r="P683" s="481"/>
      <c r="Q683" s="481"/>
      <c r="R683" s="488"/>
    </row>
    <row r="684" spans="1:18" s="44" customFormat="1" ht="50.25" customHeight="1">
      <c r="A684" s="498" t="s">
        <v>1069</v>
      </c>
      <c r="B684" s="499"/>
      <c r="C684" s="643" t="s">
        <v>1070</v>
      </c>
      <c r="D684" s="428">
        <f>D685</f>
        <v>27117</v>
      </c>
      <c r="E684" s="634">
        <f>E685</f>
        <v>26829.04</v>
      </c>
      <c r="F684" s="397">
        <f t="shared" si="138"/>
        <v>0.9893808312128923</v>
      </c>
      <c r="G684" s="397">
        <f aca="true" t="shared" si="151" ref="G684:G691">E684/$E$701</f>
        <v>0.000457953391109584</v>
      </c>
      <c r="H684" s="634">
        <f aca="true" t="shared" si="152" ref="H684:R684">H685</f>
        <v>26829.04</v>
      </c>
      <c r="I684" s="634">
        <f t="shared" si="152"/>
        <v>0</v>
      </c>
      <c r="J684" s="634">
        <f t="shared" si="152"/>
        <v>23029.04</v>
      </c>
      <c r="K684" s="634">
        <f t="shared" si="152"/>
        <v>3800</v>
      </c>
      <c r="L684" s="634">
        <f t="shared" si="152"/>
        <v>0</v>
      </c>
      <c r="M684" s="634">
        <f t="shared" si="152"/>
        <v>0</v>
      </c>
      <c r="N684" s="634">
        <f t="shared" si="152"/>
        <v>0</v>
      </c>
      <c r="O684" s="634">
        <f t="shared" si="152"/>
        <v>0</v>
      </c>
      <c r="P684" s="634">
        <f t="shared" si="152"/>
        <v>0</v>
      </c>
      <c r="Q684" s="634">
        <f t="shared" si="152"/>
        <v>0</v>
      </c>
      <c r="R684" s="711">
        <f t="shared" si="152"/>
        <v>0</v>
      </c>
    </row>
    <row r="685" spans="1:18" s="44" customFormat="1" ht="45.75" customHeight="1">
      <c r="A685" s="500" t="s">
        <v>1071</v>
      </c>
      <c r="B685" s="389"/>
      <c r="C685" s="356" t="s">
        <v>812</v>
      </c>
      <c r="D685" s="357">
        <f>SUM(D686:D691)</f>
        <v>27117</v>
      </c>
      <c r="E685" s="238">
        <f>SUM(E686:E691)</f>
        <v>26829.04</v>
      </c>
      <c r="F685" s="346">
        <f t="shared" si="138"/>
        <v>0.9893808312128923</v>
      </c>
      <c r="G685" s="346">
        <f t="shared" si="151"/>
        <v>0.000457953391109584</v>
      </c>
      <c r="H685" s="238">
        <f aca="true" t="shared" si="153" ref="H685:R685">SUM(H686:H691)</f>
        <v>26829.04</v>
      </c>
      <c r="I685" s="238">
        <f t="shared" si="153"/>
        <v>0</v>
      </c>
      <c r="J685" s="238">
        <f t="shared" si="153"/>
        <v>23029.04</v>
      </c>
      <c r="K685" s="238">
        <f t="shared" si="153"/>
        <v>3800</v>
      </c>
      <c r="L685" s="238">
        <f t="shared" si="153"/>
        <v>0</v>
      </c>
      <c r="M685" s="238">
        <f t="shared" si="153"/>
        <v>0</v>
      </c>
      <c r="N685" s="238">
        <f t="shared" si="153"/>
        <v>0</v>
      </c>
      <c r="O685" s="238">
        <f t="shared" si="153"/>
        <v>0</v>
      </c>
      <c r="P685" s="238">
        <f t="shared" si="153"/>
        <v>0</v>
      </c>
      <c r="Q685" s="238">
        <f t="shared" si="153"/>
        <v>0</v>
      </c>
      <c r="R685" s="249">
        <f t="shared" si="153"/>
        <v>0</v>
      </c>
    </row>
    <row r="686" spans="1:18" s="44" customFormat="1" ht="38.25" customHeight="1">
      <c r="A686" s="354"/>
      <c r="B686" s="35" t="s">
        <v>1072</v>
      </c>
      <c r="C686" s="30" t="s">
        <v>811</v>
      </c>
      <c r="D686" s="176">
        <v>2000</v>
      </c>
      <c r="E686" s="247">
        <v>2000</v>
      </c>
      <c r="F686" s="322">
        <f t="shared" si="138"/>
        <v>1</v>
      </c>
      <c r="G686" s="332">
        <f t="shared" si="151"/>
        <v>3.413863418963809E-05</v>
      </c>
      <c r="H686" s="247">
        <f aca="true" t="shared" si="154" ref="H686:H691">E686</f>
        <v>2000</v>
      </c>
      <c r="I686" s="247"/>
      <c r="J686" s="247"/>
      <c r="K686" s="247">
        <f>H686</f>
        <v>2000</v>
      </c>
      <c r="L686" s="247"/>
      <c r="M686" s="247"/>
      <c r="N686" s="247"/>
      <c r="O686" s="247"/>
      <c r="P686" s="632"/>
      <c r="Q686" s="632"/>
      <c r="R686" s="633"/>
    </row>
    <row r="687" spans="1:18" s="44" customFormat="1" ht="69" customHeight="1">
      <c r="A687" s="354"/>
      <c r="B687" s="35" t="s">
        <v>1073</v>
      </c>
      <c r="C687" s="30" t="s">
        <v>43</v>
      </c>
      <c r="D687" s="176">
        <v>1800</v>
      </c>
      <c r="E687" s="247">
        <v>1800</v>
      </c>
      <c r="F687" s="322">
        <f t="shared" si="138"/>
        <v>1</v>
      </c>
      <c r="G687" s="332">
        <f t="shared" si="151"/>
        <v>3.072477077067428E-05</v>
      </c>
      <c r="H687" s="247">
        <f t="shared" si="154"/>
        <v>1800</v>
      </c>
      <c r="I687" s="247"/>
      <c r="J687" s="247"/>
      <c r="K687" s="247">
        <f>H687</f>
        <v>1800</v>
      </c>
      <c r="L687" s="247"/>
      <c r="M687" s="247"/>
      <c r="N687" s="247"/>
      <c r="O687" s="247"/>
      <c r="P687" s="632"/>
      <c r="Q687" s="632"/>
      <c r="R687" s="633"/>
    </row>
    <row r="688" spans="1:18" s="44" customFormat="1" ht="21" customHeight="1">
      <c r="A688" s="354"/>
      <c r="B688" s="35" t="s">
        <v>126</v>
      </c>
      <c r="C688" s="30" t="s">
        <v>127</v>
      </c>
      <c r="D688" s="176">
        <v>10744</v>
      </c>
      <c r="E688" s="247">
        <v>10744.04</v>
      </c>
      <c r="F688" s="322">
        <f t="shared" si="138"/>
        <v>1.0000037230081906</v>
      </c>
      <c r="G688" s="332">
        <f t="shared" si="151"/>
        <v>0.00018339342563941964</v>
      </c>
      <c r="H688" s="247">
        <f t="shared" si="154"/>
        <v>10744.04</v>
      </c>
      <c r="I688" s="247"/>
      <c r="J688" s="247">
        <f>H688</f>
        <v>10744.04</v>
      </c>
      <c r="K688" s="247"/>
      <c r="L688" s="247"/>
      <c r="M688" s="247"/>
      <c r="N688" s="247"/>
      <c r="O688" s="247"/>
      <c r="P688" s="632"/>
      <c r="Q688" s="632"/>
      <c r="R688" s="633"/>
    </row>
    <row r="689" spans="1:18" s="44" customFormat="1" ht="17.25" customHeight="1">
      <c r="A689" s="354"/>
      <c r="B689" s="35" t="s">
        <v>131</v>
      </c>
      <c r="C689" s="30" t="s">
        <v>320</v>
      </c>
      <c r="D689" s="176">
        <v>10140</v>
      </c>
      <c r="E689" s="247">
        <v>9852</v>
      </c>
      <c r="F689" s="322">
        <f t="shared" si="138"/>
        <v>0.9715976331360947</v>
      </c>
      <c r="G689" s="332">
        <f t="shared" si="151"/>
        <v>0.00016816691201815726</v>
      </c>
      <c r="H689" s="247">
        <f t="shared" si="154"/>
        <v>9852</v>
      </c>
      <c r="I689" s="247"/>
      <c r="J689" s="247">
        <f>H689</f>
        <v>9852</v>
      </c>
      <c r="K689" s="247"/>
      <c r="L689" s="247"/>
      <c r="M689" s="247"/>
      <c r="N689" s="247"/>
      <c r="O689" s="247"/>
      <c r="P689" s="632"/>
      <c r="Q689" s="632"/>
      <c r="R689" s="633"/>
    </row>
    <row r="690" spans="1:18" s="44" customFormat="1" ht="21" customHeight="1">
      <c r="A690" s="354"/>
      <c r="B690" s="35" t="s">
        <v>445</v>
      </c>
      <c r="C690" s="30" t="s">
        <v>1051</v>
      </c>
      <c r="D690" s="176">
        <v>1114</v>
      </c>
      <c r="E690" s="247">
        <v>1114</v>
      </c>
      <c r="F690" s="322">
        <f t="shared" si="138"/>
        <v>1</v>
      </c>
      <c r="G690" s="332">
        <f t="shared" si="151"/>
        <v>1.901521924362842E-05</v>
      </c>
      <c r="H690" s="247">
        <f t="shared" si="154"/>
        <v>1114</v>
      </c>
      <c r="I690" s="247"/>
      <c r="J690" s="247">
        <f>H690</f>
        <v>1114</v>
      </c>
      <c r="K690" s="247"/>
      <c r="L690" s="247"/>
      <c r="M690" s="247"/>
      <c r="N690" s="247"/>
      <c r="O690" s="247"/>
      <c r="P690" s="632"/>
      <c r="Q690" s="632"/>
      <c r="R690" s="633"/>
    </row>
    <row r="691" spans="1:18" s="44" customFormat="1" ht="23.25" customHeight="1">
      <c r="A691" s="354"/>
      <c r="B691" s="35" t="s">
        <v>447</v>
      </c>
      <c r="C691" s="30" t="s">
        <v>1050</v>
      </c>
      <c r="D691" s="176">
        <v>1319</v>
      </c>
      <c r="E691" s="247">
        <v>1319</v>
      </c>
      <c r="F691" s="322">
        <f t="shared" si="138"/>
        <v>1</v>
      </c>
      <c r="G691" s="332">
        <f t="shared" si="151"/>
        <v>2.2514429248066323E-05</v>
      </c>
      <c r="H691" s="247">
        <f t="shared" si="154"/>
        <v>1319</v>
      </c>
      <c r="I691" s="247"/>
      <c r="J691" s="247">
        <f>H691</f>
        <v>1319</v>
      </c>
      <c r="K691" s="247"/>
      <c r="L691" s="247"/>
      <c r="M691" s="247"/>
      <c r="N691" s="247"/>
      <c r="O691" s="247"/>
      <c r="P691" s="632"/>
      <c r="Q691" s="632"/>
      <c r="R691" s="633"/>
    </row>
    <row r="692" spans="1:18" s="44" customFormat="1" ht="42" customHeight="1">
      <c r="A692" s="99" t="s">
        <v>491</v>
      </c>
      <c r="B692" s="103"/>
      <c r="C692" s="55" t="s">
        <v>942</v>
      </c>
      <c r="D692" s="119">
        <f aca="true" t="shared" si="155" ref="D692:R692">D693+D695</f>
        <v>40600</v>
      </c>
      <c r="E692" s="236">
        <f t="shared" si="155"/>
        <v>40600</v>
      </c>
      <c r="F692" s="397">
        <f t="shared" si="138"/>
        <v>1</v>
      </c>
      <c r="G692" s="397">
        <f aca="true" t="shared" si="156" ref="G692:G701">E692/$E$701</f>
        <v>0.0006930142740496533</v>
      </c>
      <c r="H692" s="245">
        <f t="shared" si="140"/>
        <v>40600</v>
      </c>
      <c r="I692" s="245">
        <f t="shared" si="155"/>
        <v>0</v>
      </c>
      <c r="J692" s="245">
        <f t="shared" si="155"/>
        <v>7600</v>
      </c>
      <c r="K692" s="245">
        <f t="shared" si="155"/>
        <v>33000</v>
      </c>
      <c r="L692" s="245">
        <f t="shared" si="155"/>
        <v>0</v>
      </c>
      <c r="M692" s="245">
        <f t="shared" si="155"/>
        <v>0</v>
      </c>
      <c r="N692" s="245">
        <f t="shared" si="155"/>
        <v>0</v>
      </c>
      <c r="O692" s="236">
        <f t="shared" si="155"/>
        <v>0</v>
      </c>
      <c r="P692" s="236">
        <f t="shared" si="155"/>
        <v>0</v>
      </c>
      <c r="Q692" s="236">
        <f t="shared" si="155"/>
        <v>0</v>
      </c>
      <c r="R692" s="242">
        <f t="shared" si="155"/>
        <v>0</v>
      </c>
    </row>
    <row r="693" spans="1:18" s="44" customFormat="1" ht="17.25" customHeight="1">
      <c r="A693" s="147" t="s">
        <v>492</v>
      </c>
      <c r="B693" s="105"/>
      <c r="C693" s="67" t="s">
        <v>493</v>
      </c>
      <c r="D693" s="173">
        <f aca="true" t="shared" si="157" ref="D693:R693">D694</f>
        <v>33000</v>
      </c>
      <c r="E693" s="235">
        <f t="shared" si="157"/>
        <v>33000</v>
      </c>
      <c r="F693" s="346">
        <f>E693/D693</f>
        <v>1</v>
      </c>
      <c r="G693" s="346">
        <f t="shared" si="156"/>
        <v>0.0005632874641290286</v>
      </c>
      <c r="H693" s="238">
        <f t="shared" si="140"/>
        <v>33000</v>
      </c>
      <c r="I693" s="238">
        <f t="shared" si="157"/>
        <v>0</v>
      </c>
      <c r="J693" s="238">
        <f t="shared" si="157"/>
        <v>0</v>
      </c>
      <c r="K693" s="238">
        <f t="shared" si="157"/>
        <v>33000</v>
      </c>
      <c r="L693" s="238">
        <f t="shared" si="157"/>
        <v>0</v>
      </c>
      <c r="M693" s="238">
        <f t="shared" si="157"/>
        <v>0</v>
      </c>
      <c r="N693" s="238">
        <f t="shared" si="157"/>
        <v>0</v>
      </c>
      <c r="O693" s="235">
        <f t="shared" si="157"/>
        <v>0</v>
      </c>
      <c r="P693" s="235">
        <f t="shared" si="157"/>
        <v>0</v>
      </c>
      <c r="Q693" s="235">
        <f t="shared" si="157"/>
        <v>0</v>
      </c>
      <c r="R693" s="239">
        <f t="shared" si="157"/>
        <v>0</v>
      </c>
    </row>
    <row r="694" spans="1:18" s="44" customFormat="1" ht="48" customHeight="1">
      <c r="A694" s="87"/>
      <c r="B694" s="35" t="s">
        <v>290</v>
      </c>
      <c r="C694" s="30" t="s">
        <v>44</v>
      </c>
      <c r="D694" s="174">
        <v>33000</v>
      </c>
      <c r="E694" s="243">
        <v>33000</v>
      </c>
      <c r="F694" s="322">
        <f aca="true" t="shared" si="158" ref="F694:F700">E694/D694</f>
        <v>1</v>
      </c>
      <c r="G694" s="332">
        <f t="shared" si="156"/>
        <v>0.0005632874641290286</v>
      </c>
      <c r="H694" s="243">
        <f t="shared" si="140"/>
        <v>33000</v>
      </c>
      <c r="I694" s="237"/>
      <c r="J694" s="240"/>
      <c r="K694" s="240">
        <f>H694</f>
        <v>33000</v>
      </c>
      <c r="L694" s="240"/>
      <c r="M694" s="240"/>
      <c r="N694" s="243"/>
      <c r="O694" s="485"/>
      <c r="P694" s="481"/>
      <c r="Q694" s="481"/>
      <c r="R694" s="488"/>
    </row>
    <row r="695" spans="1:18" s="44" customFormat="1" ht="22.5" customHeight="1">
      <c r="A695" s="147" t="s">
        <v>494</v>
      </c>
      <c r="B695" s="106"/>
      <c r="C695" s="67" t="s">
        <v>300</v>
      </c>
      <c r="D695" s="173">
        <f>SUM(D696:D697)</f>
        <v>7600</v>
      </c>
      <c r="E695" s="235">
        <f>SUM(E696:E697)</f>
        <v>7600</v>
      </c>
      <c r="F695" s="346">
        <f t="shared" si="158"/>
        <v>1</v>
      </c>
      <c r="G695" s="346">
        <f t="shared" si="156"/>
        <v>0.00012972680992062475</v>
      </c>
      <c r="H695" s="238">
        <f t="shared" si="140"/>
        <v>7600</v>
      </c>
      <c r="I695" s="238">
        <f aca="true" t="shared" si="159" ref="I695:R695">SUM(I696:I697)</f>
        <v>0</v>
      </c>
      <c r="J695" s="238">
        <f t="shared" si="159"/>
        <v>7600</v>
      </c>
      <c r="K695" s="235">
        <f t="shared" si="159"/>
        <v>0</v>
      </c>
      <c r="L695" s="235">
        <f t="shared" si="159"/>
        <v>0</v>
      </c>
      <c r="M695" s="235">
        <f t="shared" si="159"/>
        <v>0</v>
      </c>
      <c r="N695" s="235">
        <f t="shared" si="159"/>
        <v>0</v>
      </c>
      <c r="O695" s="235">
        <f t="shared" si="159"/>
        <v>0</v>
      </c>
      <c r="P695" s="235">
        <f t="shared" si="159"/>
        <v>0</v>
      </c>
      <c r="Q695" s="235">
        <f t="shared" si="159"/>
        <v>0</v>
      </c>
      <c r="R695" s="239">
        <f t="shared" si="159"/>
        <v>0</v>
      </c>
    </row>
    <row r="696" spans="1:18" s="44" customFormat="1" ht="21.75" customHeight="1">
      <c r="A696" s="98"/>
      <c r="B696" s="35" t="s">
        <v>126</v>
      </c>
      <c r="C696" s="30" t="s">
        <v>127</v>
      </c>
      <c r="D696" s="174">
        <v>6100</v>
      </c>
      <c r="E696" s="243">
        <v>6100</v>
      </c>
      <c r="F696" s="322">
        <f t="shared" si="158"/>
        <v>1</v>
      </c>
      <c r="G696" s="332">
        <f t="shared" si="156"/>
        <v>0.00010412283427839618</v>
      </c>
      <c r="H696" s="243">
        <f t="shared" si="140"/>
        <v>6100</v>
      </c>
      <c r="I696" s="237"/>
      <c r="J696" s="240">
        <f>H696</f>
        <v>6100</v>
      </c>
      <c r="K696" s="240"/>
      <c r="L696" s="240"/>
      <c r="M696" s="240"/>
      <c r="N696" s="243"/>
      <c r="O696" s="485"/>
      <c r="P696" s="481"/>
      <c r="Q696" s="481"/>
      <c r="R696" s="488"/>
    </row>
    <row r="697" spans="1:18" s="44" customFormat="1" ht="19.5" customHeight="1">
      <c r="A697" s="98"/>
      <c r="B697" s="35" t="s">
        <v>131</v>
      </c>
      <c r="C697" s="30" t="s">
        <v>320</v>
      </c>
      <c r="D697" s="174">
        <v>1500</v>
      </c>
      <c r="E697" s="243">
        <v>1500</v>
      </c>
      <c r="F697" s="322">
        <f t="shared" si="158"/>
        <v>1</v>
      </c>
      <c r="G697" s="332">
        <f t="shared" si="156"/>
        <v>2.560397564222857E-05</v>
      </c>
      <c r="H697" s="243">
        <f t="shared" si="140"/>
        <v>1500</v>
      </c>
      <c r="I697" s="237"/>
      <c r="J697" s="240">
        <f>H697</f>
        <v>1500</v>
      </c>
      <c r="K697" s="240"/>
      <c r="L697" s="240"/>
      <c r="M697" s="240"/>
      <c r="N697" s="243"/>
      <c r="O697" s="485"/>
      <c r="P697" s="481"/>
      <c r="Q697" s="481"/>
      <c r="R697" s="488"/>
    </row>
    <row r="698" spans="1:18" s="44" customFormat="1" ht="27.75" customHeight="1">
      <c r="A698" s="88" t="s">
        <v>501</v>
      </c>
      <c r="B698" s="102"/>
      <c r="C698" s="55" t="s">
        <v>502</v>
      </c>
      <c r="D698" s="119">
        <f aca="true" t="shared" si="160" ref="D698:R698">D699</f>
        <v>16000</v>
      </c>
      <c r="E698" s="236">
        <f t="shared" si="160"/>
        <v>16000</v>
      </c>
      <c r="F698" s="397">
        <f t="shared" si="158"/>
        <v>1</v>
      </c>
      <c r="G698" s="397">
        <f t="shared" si="156"/>
        <v>0.00027310907351710473</v>
      </c>
      <c r="H698" s="245">
        <f t="shared" si="140"/>
        <v>16000</v>
      </c>
      <c r="I698" s="245">
        <f t="shared" si="160"/>
        <v>0</v>
      </c>
      <c r="J698" s="245">
        <f t="shared" si="160"/>
        <v>0</v>
      </c>
      <c r="K698" s="236">
        <f t="shared" si="160"/>
        <v>16000</v>
      </c>
      <c r="L698" s="236">
        <f t="shared" si="160"/>
        <v>0</v>
      </c>
      <c r="M698" s="236">
        <f t="shared" si="160"/>
        <v>0</v>
      </c>
      <c r="N698" s="236">
        <f t="shared" si="160"/>
        <v>0</v>
      </c>
      <c r="O698" s="236">
        <f t="shared" si="160"/>
        <v>0</v>
      </c>
      <c r="P698" s="236">
        <f t="shared" si="160"/>
        <v>0</v>
      </c>
      <c r="Q698" s="236">
        <f t="shared" si="160"/>
        <v>0</v>
      </c>
      <c r="R698" s="242">
        <f t="shared" si="160"/>
        <v>0</v>
      </c>
    </row>
    <row r="699" spans="1:18" s="44" customFormat="1" ht="18.75" customHeight="1">
      <c r="A699" s="147" t="s">
        <v>503</v>
      </c>
      <c r="B699" s="101"/>
      <c r="C699" s="67" t="s">
        <v>300</v>
      </c>
      <c r="D699" s="173">
        <f aca="true" t="shared" si="161" ref="D699:R699">D700</f>
        <v>16000</v>
      </c>
      <c r="E699" s="235">
        <f t="shared" si="161"/>
        <v>16000</v>
      </c>
      <c r="F699" s="346">
        <f t="shared" si="158"/>
        <v>1</v>
      </c>
      <c r="G699" s="346">
        <f t="shared" si="156"/>
        <v>0.00027310907351710473</v>
      </c>
      <c r="H699" s="238">
        <f t="shared" si="140"/>
        <v>16000</v>
      </c>
      <c r="I699" s="238">
        <f t="shared" si="161"/>
        <v>0</v>
      </c>
      <c r="J699" s="238">
        <f t="shared" si="161"/>
        <v>0</v>
      </c>
      <c r="K699" s="235">
        <f t="shared" si="161"/>
        <v>16000</v>
      </c>
      <c r="L699" s="235">
        <f t="shared" si="161"/>
        <v>0</v>
      </c>
      <c r="M699" s="235">
        <f t="shared" si="161"/>
        <v>0</v>
      </c>
      <c r="N699" s="235">
        <f t="shared" si="161"/>
        <v>0</v>
      </c>
      <c r="O699" s="235">
        <f t="shared" si="161"/>
        <v>0</v>
      </c>
      <c r="P699" s="235">
        <f t="shared" si="161"/>
        <v>0</v>
      </c>
      <c r="Q699" s="235">
        <f t="shared" si="161"/>
        <v>0</v>
      </c>
      <c r="R699" s="239">
        <f t="shared" si="161"/>
        <v>0</v>
      </c>
    </row>
    <row r="700" spans="1:18" s="44" customFormat="1" ht="36.75" customHeight="1">
      <c r="A700" s="98"/>
      <c r="B700" s="35" t="s">
        <v>467</v>
      </c>
      <c r="C700" s="30" t="s">
        <v>929</v>
      </c>
      <c r="D700" s="174">
        <v>16000</v>
      </c>
      <c r="E700" s="243">
        <v>16000</v>
      </c>
      <c r="F700" s="322">
        <f t="shared" si="158"/>
        <v>1</v>
      </c>
      <c r="G700" s="332">
        <f t="shared" si="156"/>
        <v>0.00027310907351710473</v>
      </c>
      <c r="H700" s="243">
        <f t="shared" si="140"/>
        <v>16000</v>
      </c>
      <c r="I700" s="237"/>
      <c r="J700" s="240"/>
      <c r="K700" s="241">
        <f>H700</f>
        <v>16000</v>
      </c>
      <c r="L700" s="241"/>
      <c r="M700" s="241"/>
      <c r="N700" s="243"/>
      <c r="O700" s="485"/>
      <c r="P700" s="481"/>
      <c r="Q700" s="481"/>
      <c r="R700" s="488"/>
    </row>
    <row r="701" spans="1:18" s="44" customFormat="1" ht="27.75" customHeight="1" thickBot="1">
      <c r="A701" s="680"/>
      <c r="B701" s="681"/>
      <c r="C701" s="682" t="s">
        <v>504</v>
      </c>
      <c r="D701" s="683">
        <f>D8+D13+D19+D49+D60+D82+D153+D163+D218+D222+D393+D406+D505+D593+D684+D692+D698</f>
        <v>60493559</v>
      </c>
      <c r="E701" s="684">
        <f>E8+E13+E19+E49+E60+E82+E153+E163+E218+E222+E393+E406+E505+E593+E684+E692+E698</f>
        <v>58584651.89</v>
      </c>
      <c r="F701" s="685">
        <f>E701/D701</f>
        <v>0.9684444568718464</v>
      </c>
      <c r="G701" s="685">
        <f t="shared" si="156"/>
        <v>1</v>
      </c>
      <c r="H701" s="684">
        <f aca="true" t="shared" si="162" ref="H701:R701">H8+H13+H19+H49+H60+H82+H153+H163+H218+H222+H393+H406+H505+H593+H684+H692+H698</f>
        <v>38832045.34</v>
      </c>
      <c r="I701" s="684">
        <f t="shared" si="162"/>
        <v>21252164.540000003</v>
      </c>
      <c r="J701" s="684">
        <f t="shared" si="162"/>
        <v>10061291.249999998</v>
      </c>
      <c r="K701" s="684">
        <f t="shared" si="162"/>
        <v>2549369.98</v>
      </c>
      <c r="L701" s="684">
        <f t="shared" si="162"/>
        <v>1429664.2000000002</v>
      </c>
      <c r="M701" s="684">
        <f t="shared" si="162"/>
        <v>2911666.26</v>
      </c>
      <c r="N701" s="684">
        <f t="shared" si="162"/>
        <v>627889.11</v>
      </c>
      <c r="O701" s="684">
        <f t="shared" si="162"/>
        <v>19752606.549999997</v>
      </c>
      <c r="P701" s="684">
        <f t="shared" si="162"/>
        <v>0</v>
      </c>
      <c r="Q701" s="684">
        <f t="shared" si="162"/>
        <v>9273187.95</v>
      </c>
      <c r="R701" s="712">
        <f t="shared" si="162"/>
        <v>10479418.600000001</v>
      </c>
    </row>
    <row r="702" spans="4:8" s="44" customFormat="1" ht="12.75">
      <c r="D702" s="118"/>
      <c r="E702" s="118"/>
      <c r="F702" s="118"/>
      <c r="G702" s="118"/>
      <c r="H702" s="118"/>
    </row>
    <row r="703" spans="9:14" s="44" customFormat="1" ht="12.75">
      <c r="I703" s="69"/>
      <c r="J703" s="69"/>
      <c r="K703" s="69"/>
      <c r="L703" s="69"/>
      <c r="M703" s="69"/>
      <c r="N703" s="702" t="s">
        <v>113</v>
      </c>
    </row>
    <row r="704" s="44" customFormat="1" ht="12.75"/>
    <row r="705" s="44" customFormat="1" ht="16.5" customHeight="1">
      <c r="N705" s="377" t="s">
        <v>1090</v>
      </c>
    </row>
    <row r="706" spans="1:15" s="44" customFormat="1" ht="12.7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</row>
    <row r="707" spans="1:15" s="44" customFormat="1" ht="12.7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</row>
    <row r="708" spans="1:15" s="44" customFormat="1" ht="12.75">
      <c r="A708"/>
      <c r="B708"/>
      <c r="C708"/>
      <c r="D708"/>
      <c r="E708"/>
      <c r="F708"/>
      <c r="G708"/>
      <c r="H708"/>
      <c r="I708"/>
      <c r="J708"/>
      <c r="K708" s="861"/>
      <c r="L708" s="861"/>
      <c r="M708" s="861"/>
      <c r="N708" s="861"/>
      <c r="O708"/>
    </row>
    <row r="709" spans="1:15" s="44" customFormat="1" ht="12.7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</row>
    <row r="710" spans="1:15" s="44" customFormat="1" ht="12.75">
      <c r="A710"/>
      <c r="B710"/>
      <c r="C710"/>
      <c r="D710"/>
      <c r="E710"/>
      <c r="F710"/>
      <c r="G710"/>
      <c r="H710"/>
      <c r="I710"/>
      <c r="J710"/>
      <c r="K710" s="344"/>
      <c r="L710" s="344"/>
      <c r="M710" s="344"/>
      <c r="N710" s="344"/>
      <c r="O710"/>
    </row>
    <row r="711" spans="1:15" s="44" customFormat="1" ht="12.7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</row>
    <row r="712" spans="1:15" s="44" customFormat="1" ht="12.7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</row>
    <row r="713" spans="1:15" s="44" customFormat="1" ht="12.7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</row>
    <row r="714" spans="1:15" s="44" customFormat="1" ht="12.7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</row>
    <row r="715" spans="1:15" s="44" customFormat="1" ht="12.7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</row>
    <row r="716" spans="1:15" s="44" customFormat="1" ht="12.7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</row>
    <row r="717" spans="1:15" s="44" customFormat="1" ht="12.7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</row>
    <row r="718" spans="1:15" s="44" customFormat="1" ht="12.7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</row>
    <row r="719" spans="1:15" s="44" customFormat="1" ht="12.7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</row>
    <row r="720" spans="1:15" s="44" customFormat="1" ht="12.7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</row>
    <row r="721" spans="1:15" s="44" customFormat="1" ht="12.7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</row>
    <row r="722" spans="1:15" s="44" customFormat="1" ht="12.7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</row>
    <row r="723" spans="1:15" s="44" customFormat="1" ht="12.7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</row>
    <row r="724" spans="1:15" s="44" customFormat="1" ht="12.7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</row>
    <row r="725" spans="1:15" s="44" customFormat="1" ht="12.7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</row>
    <row r="726" spans="1:15" s="44" customFormat="1" ht="12.7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</row>
    <row r="727" spans="1:15" s="44" customFormat="1" ht="12.7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</row>
    <row r="728" spans="1:15" s="44" customFormat="1" ht="12.7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</row>
    <row r="729" spans="1:15" s="44" customFormat="1" ht="12.7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</row>
    <row r="730" spans="1:15" s="44" customFormat="1" ht="12.7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</row>
    <row r="731" spans="1:15" s="44" customFormat="1" ht="12.7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</row>
    <row r="732" spans="1:15" s="44" customFormat="1" ht="12.7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</row>
    <row r="733" spans="1:15" s="44" customFormat="1" ht="12.7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</row>
    <row r="734" spans="1:15" s="44" customFormat="1" ht="12.7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</row>
    <row r="735" spans="1:15" s="44" customFormat="1" ht="12.7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</row>
    <row r="736" spans="1:15" s="44" customFormat="1" ht="12.7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</row>
    <row r="737" spans="1:15" s="44" customFormat="1" ht="12.7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</row>
    <row r="738" spans="1:15" s="44" customFormat="1" ht="12.7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</row>
    <row r="739" spans="1:15" s="44" customFormat="1" ht="12.7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</row>
    <row r="740" spans="1:15" s="44" customFormat="1" ht="12.7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</row>
    <row r="741" spans="1:15" s="44" customFormat="1" ht="12.7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</row>
    <row r="742" spans="1:15" s="44" customFormat="1" ht="12.7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</row>
    <row r="743" spans="1:15" s="44" customFormat="1" ht="12.7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</row>
    <row r="744" spans="1:15" s="44" customFormat="1" ht="12.7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</row>
    <row r="745" spans="1:15" s="44" customFormat="1" ht="12.7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</row>
    <row r="746" spans="1:15" s="44" customFormat="1" ht="12.7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</row>
    <row r="747" spans="1:15" s="44" customFormat="1" ht="12.7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</row>
    <row r="748" spans="1:15" s="44" customFormat="1" ht="12.7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</row>
    <row r="749" spans="1:15" s="44" customFormat="1" ht="12.7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</row>
    <row r="750" spans="1:15" s="44" customFormat="1" ht="12.7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</row>
    <row r="751" spans="1:15" s="44" customFormat="1" ht="12.7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</row>
    <row r="752" spans="1:15" s="44" customFormat="1" ht="12.7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</row>
    <row r="753" spans="1:15" s="44" customFormat="1" ht="12.7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</row>
    <row r="754" spans="1:15" s="44" customFormat="1" ht="12.7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</row>
    <row r="755" spans="1:15" s="44" customFormat="1" ht="12.7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</row>
    <row r="756" spans="1:15" s="44" customFormat="1" ht="12.7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</row>
    <row r="757" spans="1:15" s="44" customFormat="1" ht="12.7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</row>
    <row r="758" spans="1:15" s="44" customFormat="1" ht="12.7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</row>
    <row r="759" spans="1:15" s="44" customFormat="1" ht="12.7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</row>
    <row r="760" spans="1:15" s="44" customFormat="1" ht="12.7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</row>
    <row r="761" spans="1:15" s="44" customFormat="1" ht="12.7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</row>
    <row r="762" spans="1:15" s="44" customFormat="1" ht="12.7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</row>
    <row r="763" spans="1:15" s="44" customFormat="1" ht="12.7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</row>
    <row r="764" spans="1:15" s="44" customFormat="1" ht="12.7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</row>
    <row r="765" spans="1:15" s="44" customFormat="1" ht="12.7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</row>
    <row r="766" spans="1:15" s="44" customFormat="1" ht="12.7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</row>
    <row r="767" spans="1:15" s="44" customFormat="1" ht="12.7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</row>
    <row r="768" spans="1:15" s="44" customFormat="1" ht="12.7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</row>
    <row r="769" spans="1:15" s="44" customFormat="1" ht="12.7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</row>
    <row r="770" spans="1:15" s="44" customFormat="1" ht="12.7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</row>
    <row r="771" spans="1:15" s="44" customFormat="1" ht="12.7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</row>
    <row r="772" spans="1:15" s="44" customFormat="1" ht="12.7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</row>
    <row r="773" spans="1:15" s="44" customFormat="1" ht="12.7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</row>
    <row r="774" spans="1:15" s="44" customFormat="1" ht="12.7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</row>
    <row r="775" spans="1:15" s="44" customFormat="1" ht="12.7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</row>
    <row r="776" spans="1:15" s="44" customFormat="1" ht="12.7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</row>
    <row r="777" spans="1:15" s="44" customFormat="1" ht="12.7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</row>
    <row r="778" spans="1:15" s="44" customFormat="1" ht="12.7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</row>
    <row r="779" spans="1:15" s="44" customFormat="1" ht="12.7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</row>
    <row r="780" spans="1:15" s="44" customFormat="1" ht="12.7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</row>
    <row r="781" spans="1:15" s="44" customFormat="1" ht="12.7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</row>
    <row r="782" spans="1:15" s="44" customFormat="1" ht="12.7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</row>
    <row r="783" spans="1:15" s="44" customFormat="1" ht="12.7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</row>
    <row r="784" spans="1:15" s="44" customFormat="1" ht="12.7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</row>
    <row r="785" spans="1:15" s="44" customFormat="1" ht="12.7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</row>
    <row r="786" spans="1:15" s="44" customFormat="1" ht="12.7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</row>
    <row r="787" spans="1:15" s="44" customFormat="1" ht="12.7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</row>
    <row r="788" spans="1:15" s="44" customFormat="1" ht="12.7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</row>
    <row r="789" spans="1:15" s="44" customFormat="1" ht="12.7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</row>
    <row r="790" spans="1:15" s="44" customFormat="1" ht="12.7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</row>
    <row r="791" spans="1:15" s="44" customFormat="1" ht="12.7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</row>
    <row r="792" spans="1:15" s="44" customFormat="1" ht="12.7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</row>
    <row r="793" spans="1:15" s="44" customFormat="1" ht="12.7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</row>
    <row r="794" spans="1:15" s="44" customFormat="1" ht="12.7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</row>
    <row r="795" spans="1:15" s="44" customFormat="1" ht="12.7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</row>
    <row r="796" spans="1:15" s="44" customFormat="1" ht="12.7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</row>
    <row r="797" spans="1:15" s="44" customFormat="1" ht="12.7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</row>
    <row r="798" spans="1:15" s="44" customFormat="1" ht="12.7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</row>
    <row r="799" spans="1:15" s="44" customFormat="1" ht="12.7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</row>
    <row r="800" spans="1:15" s="44" customFormat="1" ht="12.7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</row>
    <row r="801" spans="1:15" s="44" customFormat="1" ht="12.7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</row>
    <row r="802" spans="1:15" s="44" customFormat="1" ht="12.7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</row>
    <row r="803" spans="1:15" s="44" customFormat="1" ht="12.7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</row>
    <row r="804" spans="1:15" s="44" customFormat="1" ht="12.7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</row>
    <row r="805" spans="1:15" s="44" customFormat="1" ht="12.7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</row>
    <row r="806" spans="1:15" s="44" customFormat="1" ht="12.7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</row>
    <row r="807" spans="1:15" s="44" customFormat="1" ht="12.7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</row>
    <row r="808" spans="1:15" s="44" customFormat="1" ht="12.7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</row>
    <row r="809" spans="1:15" s="44" customFormat="1" ht="12.7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</row>
    <row r="810" spans="1:15" s="44" customFormat="1" ht="12.7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</row>
    <row r="811" spans="1:15" s="44" customFormat="1" ht="12.7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</row>
    <row r="812" spans="1:15" s="44" customFormat="1" ht="12.7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</row>
    <row r="813" spans="1:15" s="44" customFormat="1" ht="12.7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</row>
    <row r="814" spans="1:15" s="44" customFormat="1" ht="12.7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</row>
    <row r="815" spans="1:15" s="44" customFormat="1" ht="12.7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</row>
    <row r="816" spans="1:15" s="44" customFormat="1" ht="12.7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</row>
    <row r="817" spans="1:15" s="44" customFormat="1" ht="12.7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</row>
    <row r="818" spans="1:15" s="44" customFormat="1" ht="12.7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</row>
    <row r="819" spans="1:15" s="44" customFormat="1" ht="12.7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</row>
    <row r="820" spans="1:15" s="44" customFormat="1" ht="12.7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</row>
    <row r="821" spans="1:15" s="44" customFormat="1" ht="12.7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</row>
    <row r="822" spans="1:15" s="44" customFormat="1" ht="12.7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</row>
    <row r="823" spans="1:15" s="44" customFormat="1" ht="12.7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</row>
    <row r="824" spans="1:15" s="44" customFormat="1" ht="12.7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</row>
    <row r="825" spans="1:15" s="44" customFormat="1" ht="12.7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</row>
    <row r="826" spans="1:15" s="44" customFormat="1" ht="12.7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</row>
    <row r="827" spans="1:15" s="44" customFormat="1" ht="12.7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</row>
    <row r="828" spans="1:15" s="44" customFormat="1" ht="12.7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</row>
    <row r="829" spans="1:15" s="44" customFormat="1" ht="12.7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</row>
    <row r="830" spans="1:15" s="44" customFormat="1" ht="12.7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</row>
    <row r="831" spans="1:15" s="44" customFormat="1" ht="12.7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</row>
    <row r="832" spans="1:15" s="44" customFormat="1" ht="12.7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</row>
    <row r="833" spans="1:15" s="44" customFormat="1" ht="12.7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</row>
    <row r="834" spans="1:15" s="44" customFormat="1" ht="12.7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</row>
    <row r="835" spans="1:15" s="44" customFormat="1" ht="12.7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</row>
    <row r="836" spans="1:15" s="44" customFormat="1" ht="12.7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</row>
    <row r="837" spans="1:15" s="44" customFormat="1" ht="12.7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</row>
    <row r="838" spans="1:15" s="44" customFormat="1" ht="12.7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</row>
    <row r="839" spans="1:15" s="44" customFormat="1" ht="12.7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</row>
    <row r="840" spans="1:15" s="44" customFormat="1" ht="12.7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</row>
    <row r="841" spans="1:15" s="44" customFormat="1" ht="12.7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</row>
    <row r="842" spans="1:15" s="44" customFormat="1" ht="12.7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</row>
    <row r="843" spans="1:15" s="44" customFormat="1" ht="12.7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</row>
    <row r="844" spans="1:15" s="44" customFormat="1" ht="12.7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</row>
    <row r="845" spans="1:15" s="44" customFormat="1" ht="12.7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</row>
    <row r="846" spans="1:15" s="44" customFormat="1" ht="12.7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</row>
    <row r="847" spans="1:15" s="44" customFormat="1" ht="12.7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</row>
    <row r="848" spans="1:15" s="44" customFormat="1" ht="12.7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</row>
    <row r="849" spans="1:15" s="44" customFormat="1" ht="12.7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</row>
    <row r="850" spans="1:15" s="44" customFormat="1" ht="12.7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</row>
    <row r="851" spans="1:15" s="44" customFormat="1" ht="12.7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</row>
    <row r="852" spans="1:15" s="44" customFormat="1" ht="12.7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</row>
    <row r="853" spans="1:15" s="44" customFormat="1" ht="12.7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</row>
    <row r="854" spans="1:15" s="44" customFormat="1" ht="12.7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</row>
    <row r="855" spans="1:15" s="44" customFormat="1" ht="12.7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</row>
    <row r="856" spans="1:15" s="44" customFormat="1" ht="12.7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</row>
    <row r="857" spans="1:15" s="44" customFormat="1" ht="12.7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</row>
    <row r="858" spans="1:15" s="44" customFormat="1" ht="12.7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</row>
    <row r="859" spans="1:15" s="44" customFormat="1" ht="12.7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</row>
    <row r="860" spans="1:15" s="44" customFormat="1" ht="12.7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</row>
    <row r="861" spans="1:15" s="44" customFormat="1" ht="12.7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</row>
    <row r="862" spans="1:15" s="44" customFormat="1" ht="12.7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</row>
    <row r="863" spans="1:15" s="44" customFormat="1" ht="12.7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</row>
    <row r="864" spans="1:15" s="44" customFormat="1" ht="12.7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</row>
    <row r="865" spans="1:15" s="44" customFormat="1" ht="12.7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</row>
    <row r="866" spans="1:15" s="44" customFormat="1" ht="12.7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</row>
    <row r="867" spans="1:15" s="44" customFormat="1" ht="12.7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</row>
    <row r="868" spans="1:15" s="44" customFormat="1" ht="12.7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</row>
    <row r="869" spans="1:15" s="44" customFormat="1" ht="12.7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</row>
    <row r="870" spans="1:15" s="44" customFormat="1" ht="12.7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</row>
    <row r="871" spans="1:15" s="44" customFormat="1" ht="12.7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</row>
    <row r="872" spans="1:15" s="44" customFormat="1" ht="12.7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</row>
    <row r="873" spans="1:15" s="44" customFormat="1" ht="12.7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</row>
    <row r="874" spans="1:15" s="44" customFormat="1" ht="12.7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</row>
    <row r="875" spans="1:15" s="44" customFormat="1" ht="12.7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</row>
    <row r="876" spans="1:15" s="44" customFormat="1" ht="12.7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</row>
    <row r="877" spans="1:15" s="44" customFormat="1" ht="12.7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</row>
    <row r="878" spans="1:15" s="44" customFormat="1" ht="12.7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</row>
    <row r="879" spans="1:15" s="44" customFormat="1" ht="12.7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</row>
    <row r="880" spans="1:15" s="44" customFormat="1" ht="12.7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</row>
    <row r="881" spans="1:15" s="44" customFormat="1" ht="12.7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</row>
    <row r="882" spans="1:15" s="44" customFormat="1" ht="12.7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</row>
    <row r="883" spans="1:15" s="44" customFormat="1" ht="12.7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</row>
    <row r="884" spans="1:15" s="44" customFormat="1" ht="12.7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</row>
    <row r="885" spans="1:15" s="44" customFormat="1" ht="12.7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</row>
    <row r="886" spans="1:15" s="44" customFormat="1" ht="12.7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</row>
    <row r="887" spans="1:15" s="44" customFormat="1" ht="12.7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</row>
    <row r="888" spans="1:15" s="44" customFormat="1" ht="12.7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</row>
    <row r="889" spans="1:15" s="44" customFormat="1" ht="12.7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</row>
    <row r="890" spans="1:15" s="44" customFormat="1" ht="12.7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</row>
    <row r="891" spans="1:15" s="44" customFormat="1" ht="12.7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</row>
    <row r="892" spans="1:15" s="44" customFormat="1" ht="12.7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</row>
    <row r="893" spans="1:15" s="44" customFormat="1" ht="12.7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</row>
    <row r="894" spans="1:15" s="44" customFormat="1" ht="12.7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</row>
    <row r="895" spans="1:15" s="44" customFormat="1" ht="12.7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</row>
    <row r="896" spans="1:15" s="44" customFormat="1" ht="12.7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</row>
    <row r="897" spans="1:15" s="44" customFormat="1" ht="12.7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</row>
    <row r="898" spans="1:15" s="44" customFormat="1" ht="12.7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</row>
    <row r="899" spans="1:15" s="44" customFormat="1" ht="12.7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</row>
    <row r="900" spans="1:15" s="44" customFormat="1" ht="12.7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</row>
    <row r="901" spans="1:15" s="44" customFormat="1" ht="12.7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</row>
    <row r="902" spans="1:15" s="44" customFormat="1" ht="12.7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</row>
    <row r="903" spans="1:15" s="44" customFormat="1" ht="12.7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</row>
    <row r="904" spans="1:15" s="44" customFormat="1" ht="12.7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</row>
    <row r="905" spans="1:15" s="44" customFormat="1" ht="12.7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</row>
    <row r="906" spans="1:15" s="44" customFormat="1" ht="12.7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</row>
    <row r="907" spans="1:15" s="44" customFormat="1" ht="12.7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</row>
    <row r="908" spans="1:15" s="44" customFormat="1" ht="12.7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</row>
    <row r="909" spans="1:15" s="44" customFormat="1" ht="12.7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</row>
    <row r="910" spans="1:15" s="44" customFormat="1" ht="12.7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</row>
    <row r="911" spans="1:15" s="44" customFormat="1" ht="12.7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</row>
    <row r="912" spans="1:15" s="44" customFormat="1" ht="12.7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</row>
    <row r="913" spans="1:15" s="44" customFormat="1" ht="12.7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</row>
    <row r="914" spans="1:15" s="44" customFormat="1" ht="12.7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</row>
    <row r="915" spans="1:15" s="44" customFormat="1" ht="12.7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</row>
    <row r="916" spans="1:15" s="44" customFormat="1" ht="12.7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</row>
    <row r="917" spans="1:15" s="44" customFormat="1" ht="12.7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</row>
    <row r="918" spans="1:15" s="44" customFormat="1" ht="12.7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</row>
    <row r="919" spans="1:15" s="44" customFormat="1" ht="12.7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</row>
    <row r="920" spans="1:15" s="44" customFormat="1" ht="12.7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</row>
    <row r="921" spans="1:15" s="44" customFormat="1" ht="12.7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</row>
    <row r="922" spans="1:15" s="44" customFormat="1" ht="12.7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</row>
    <row r="923" spans="1:15" s="44" customFormat="1" ht="12.7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</row>
    <row r="924" spans="1:15" s="44" customFormat="1" ht="12.7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</row>
    <row r="925" spans="1:15" s="44" customFormat="1" ht="12.7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</row>
    <row r="926" spans="1:15" s="44" customFormat="1" ht="12.7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</row>
    <row r="927" spans="1:15" s="44" customFormat="1" ht="12.7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</row>
    <row r="928" spans="1:15" s="44" customFormat="1" ht="12.7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</row>
    <row r="929" spans="1:15" s="44" customFormat="1" ht="12.7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</row>
    <row r="930" spans="1:15" s="44" customFormat="1" ht="12.7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</row>
    <row r="931" spans="1:15" s="44" customFormat="1" ht="12.7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</row>
    <row r="932" spans="1:15" s="44" customFormat="1" ht="12.7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</row>
    <row r="933" spans="1:15" s="44" customFormat="1" ht="12.7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</row>
    <row r="934" spans="1:15" s="44" customFormat="1" ht="12.7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</row>
    <row r="935" spans="1:15" s="44" customFormat="1" ht="12.7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</row>
    <row r="936" spans="1:15" s="44" customFormat="1" ht="12.7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</row>
    <row r="937" spans="1:15" s="44" customFormat="1" ht="12.7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</row>
    <row r="938" spans="1:15" s="44" customFormat="1" ht="12.7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</row>
    <row r="939" spans="1:15" s="44" customFormat="1" ht="12.7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</row>
    <row r="940" spans="1:15" s="44" customFormat="1" ht="12.7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</row>
    <row r="941" spans="1:15" s="44" customFormat="1" ht="12.7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</row>
    <row r="942" spans="1:15" s="44" customFormat="1" ht="12.7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</row>
    <row r="943" spans="1:15" s="44" customFormat="1" ht="12.7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</row>
    <row r="944" spans="1:15" s="44" customFormat="1" ht="12.7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</row>
    <row r="945" spans="1:15" s="44" customFormat="1" ht="12.7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</row>
    <row r="946" spans="1:15" s="44" customFormat="1" ht="12.7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</row>
    <row r="947" spans="1:15" s="44" customFormat="1" ht="12.7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</row>
    <row r="948" spans="1:15" s="44" customFormat="1" ht="12.7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</row>
    <row r="949" spans="1:15" s="44" customFormat="1" ht="12.7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</row>
    <row r="950" spans="1:15" s="44" customFormat="1" ht="12.7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</row>
    <row r="951" spans="1:15" s="44" customFormat="1" ht="12.7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</row>
    <row r="952" spans="1:15" s="44" customFormat="1" ht="12.7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</row>
    <row r="953" spans="1:15" s="44" customFormat="1" ht="12.7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</row>
    <row r="954" spans="1:15" s="44" customFormat="1" ht="12.7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</row>
    <row r="955" spans="1:15" s="44" customFormat="1" ht="12.7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</row>
    <row r="956" spans="1:15" s="44" customFormat="1" ht="12.7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</row>
    <row r="957" spans="1:15" s="44" customFormat="1" ht="12.7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</row>
    <row r="958" spans="1:15" s="44" customFormat="1" ht="12.7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</row>
    <row r="959" spans="1:15" s="44" customFormat="1" ht="12.7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</row>
    <row r="960" spans="1:15" s="44" customFormat="1" ht="12.7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</row>
    <row r="961" spans="1:15" s="44" customFormat="1" ht="12.7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</row>
    <row r="962" spans="1:15" s="44" customFormat="1" ht="12.7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</row>
    <row r="963" spans="1:15" s="44" customFormat="1" ht="12.7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</row>
    <row r="964" spans="1:15" s="44" customFormat="1" ht="12.7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</row>
    <row r="965" spans="1:15" s="44" customFormat="1" ht="12.7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</row>
    <row r="966" spans="1:15" s="44" customFormat="1" ht="12.7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</row>
    <row r="967" spans="1:15" s="44" customFormat="1" ht="12.7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</row>
    <row r="968" spans="1:15" s="44" customFormat="1" ht="12.7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</row>
    <row r="969" spans="1:15" s="44" customFormat="1" ht="12.7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</row>
    <row r="970" spans="1:15" s="44" customFormat="1" ht="12.7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</row>
    <row r="971" spans="1:15" s="44" customFormat="1" ht="12.7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</row>
    <row r="972" spans="1:15" s="44" customFormat="1" ht="12.7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</row>
    <row r="973" spans="1:15" s="44" customFormat="1" ht="12.7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</row>
    <row r="974" spans="1:15" s="44" customFormat="1" ht="12.7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</row>
    <row r="975" spans="1:15" s="44" customFormat="1" ht="12.7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</row>
    <row r="976" spans="1:15" s="44" customFormat="1" ht="12.7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</row>
    <row r="977" spans="1:15" s="44" customFormat="1" ht="12.7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</row>
    <row r="978" spans="1:15" s="44" customFormat="1" ht="12.7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</row>
    <row r="979" spans="1:15" s="44" customFormat="1" ht="12.7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</row>
    <row r="980" spans="1:15" s="44" customFormat="1" ht="12.7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</row>
    <row r="981" spans="1:15" s="44" customFormat="1" ht="12.7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</row>
    <row r="982" spans="1:15" s="44" customFormat="1" ht="12.7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</row>
    <row r="983" spans="1:15" s="44" customFormat="1" ht="12.7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</row>
    <row r="984" spans="1:15" s="44" customFormat="1" ht="12.7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</row>
    <row r="985" spans="1:15" s="44" customFormat="1" ht="12.7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</row>
    <row r="986" spans="1:15" s="44" customFormat="1" ht="12.7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</row>
    <row r="987" spans="1:15" s="44" customFormat="1" ht="12.7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</row>
    <row r="988" spans="1:15" s="44" customFormat="1" ht="12.7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</row>
    <row r="989" spans="1:15" s="44" customFormat="1" ht="12.7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</row>
    <row r="990" spans="1:15" s="44" customFormat="1" ht="12.7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</row>
    <row r="991" spans="1:15" s="44" customFormat="1" ht="12.7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</row>
    <row r="992" spans="1:15" s="44" customFormat="1" ht="12.7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</row>
    <row r="993" spans="1:15" s="44" customFormat="1" ht="12.7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</row>
    <row r="994" spans="1:15" s="44" customFormat="1" ht="12.7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</row>
    <row r="995" spans="1:15" s="44" customFormat="1" ht="12.7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</row>
    <row r="996" spans="1:15" s="44" customFormat="1" ht="12.7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</row>
    <row r="997" spans="1:15" s="44" customFormat="1" ht="12.7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</row>
    <row r="998" spans="1:15" s="44" customFormat="1" ht="12.7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</row>
    <row r="999" spans="1:15" s="44" customFormat="1" ht="12.7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</row>
    <row r="1000" spans="1:15" s="44" customFormat="1" ht="12.7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</row>
    <row r="1001" spans="1:15" s="44" customFormat="1" ht="12.7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</row>
    <row r="1002" spans="1:15" s="44" customFormat="1" ht="12.7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</row>
    <row r="1003" spans="1:15" s="44" customFormat="1" ht="12.7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</row>
    <row r="1004" spans="1:15" s="44" customFormat="1" ht="12.7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</row>
    <row r="1005" spans="1:15" s="44" customFormat="1" ht="12.7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</row>
    <row r="1006" spans="1:15" s="44" customFormat="1" ht="12.7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</row>
    <row r="1007" spans="1:15" s="44" customFormat="1" ht="12.7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</row>
    <row r="1008" spans="1:15" s="44" customFormat="1" ht="12.7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</row>
    <row r="1009" spans="1:15" s="44" customFormat="1" ht="12.7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</row>
    <row r="1010" spans="1:15" s="44" customFormat="1" ht="12.7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</row>
    <row r="1011" spans="1:15" s="44" customFormat="1" ht="12.7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</row>
    <row r="1012" spans="1:15" s="44" customFormat="1" ht="12.7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</row>
    <row r="1013" spans="1:15" s="44" customFormat="1" ht="12.7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</row>
    <row r="1014" spans="1:15" s="44" customFormat="1" ht="12.7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</row>
    <row r="1015" spans="1:15" s="44" customFormat="1" ht="12.7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</row>
    <row r="1016" spans="1:15" s="44" customFormat="1" ht="12.7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</row>
    <row r="1017" spans="1:15" s="44" customFormat="1" ht="12.7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</row>
    <row r="1018" spans="1:15" s="44" customFormat="1" ht="12.7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</row>
    <row r="1019" spans="1:15" s="44" customFormat="1" ht="12.7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</row>
    <row r="1020" spans="1:15" s="44" customFormat="1" ht="12.7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</row>
    <row r="1021" spans="1:15" s="44" customFormat="1" ht="12.7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</row>
    <row r="1022" spans="1:15" s="44" customFormat="1" ht="12.7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</row>
    <row r="1023" spans="1:15" s="44" customFormat="1" ht="12.7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</row>
    <row r="1024" spans="1:15" s="44" customFormat="1" ht="12.7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</row>
    <row r="1025" spans="1:15" s="44" customFormat="1" ht="12.7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</row>
    <row r="1026" spans="1:15" s="44" customFormat="1" ht="12.7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</row>
    <row r="1027" spans="1:15" s="44" customFormat="1" ht="12.7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</row>
    <row r="1028" spans="1:15" s="44" customFormat="1" ht="12.7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</row>
    <row r="1029" spans="1:15" s="44" customFormat="1" ht="12.7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</row>
    <row r="1030" spans="1:15" s="44" customFormat="1" ht="12.7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</row>
    <row r="1031" spans="1:15" s="44" customFormat="1" ht="12.7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</row>
    <row r="1032" spans="1:15" s="44" customFormat="1" ht="12.7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</row>
    <row r="1033" spans="1:15" s="44" customFormat="1" ht="12.7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</row>
    <row r="1034" spans="1:15" s="44" customFormat="1" ht="12.7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</row>
    <row r="1035" spans="1:15" s="44" customFormat="1" ht="12.7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</row>
    <row r="1036" spans="1:15" s="44" customFormat="1" ht="12.7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</row>
    <row r="1037" spans="1:15" s="44" customFormat="1" ht="12.7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</row>
    <row r="1038" spans="1:15" s="44" customFormat="1" ht="12.7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</row>
    <row r="1039" spans="1:15" s="44" customFormat="1" ht="12.7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</row>
    <row r="1040" spans="1:15" s="44" customFormat="1" ht="12.7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</row>
    <row r="1041" spans="1:15" s="44" customFormat="1" ht="12.7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</row>
    <row r="1042" spans="1:15" s="44" customFormat="1" ht="12.7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</row>
    <row r="1043" spans="1:15" s="44" customFormat="1" ht="12.7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</row>
    <row r="1044" spans="1:15" s="44" customFormat="1" ht="12.7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</row>
    <row r="1045" spans="1:15" s="44" customFormat="1" ht="12.7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</row>
    <row r="1046" spans="1:15" s="44" customFormat="1" ht="12.7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</row>
    <row r="1047" spans="1:15" s="44" customFormat="1" ht="12.7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</row>
    <row r="1048" spans="1:15" s="44" customFormat="1" ht="12.7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</row>
    <row r="1049" spans="1:15" s="44" customFormat="1" ht="12.7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</row>
    <row r="1050" spans="1:15" s="44" customFormat="1" ht="12.7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</row>
    <row r="1051" spans="1:15" s="44" customFormat="1" ht="12.7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</row>
    <row r="1052" spans="1:15" s="44" customFormat="1" ht="12.7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</row>
    <row r="1053" spans="1:15" s="44" customFormat="1" ht="12.7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</row>
    <row r="1054" spans="1:15" s="44" customFormat="1" ht="12.7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</row>
    <row r="1055" spans="1:15" s="44" customFormat="1" ht="12.7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</row>
    <row r="1056" spans="1:15" s="44" customFormat="1" ht="12.7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</row>
    <row r="1057" spans="1:15" s="44" customFormat="1" ht="12.7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</row>
    <row r="1058" spans="1:15" s="44" customFormat="1" ht="12.7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</row>
    <row r="1059" spans="1:15" s="44" customFormat="1" ht="12.7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</row>
    <row r="1060" spans="1:15" s="44" customFormat="1" ht="12.7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</row>
    <row r="1061" spans="1:15" s="44" customFormat="1" ht="12.7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</row>
    <row r="1062" spans="1:15" s="44" customFormat="1" ht="12.7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</row>
    <row r="1063" spans="1:15" s="44" customFormat="1" ht="12.7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</row>
    <row r="1064" spans="1:15" s="44" customFormat="1" ht="12.7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</row>
    <row r="1065" spans="1:15" s="44" customFormat="1" ht="12.7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</row>
    <row r="1066" spans="1:15" s="44" customFormat="1" ht="12.7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</row>
    <row r="1067" spans="1:15" s="44" customFormat="1" ht="12.7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</row>
    <row r="1068" spans="1:15" s="44" customFormat="1" ht="12.7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</row>
    <row r="1069" spans="1:15" s="44" customFormat="1" ht="12.7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</row>
    <row r="1070" spans="1:15" s="44" customFormat="1" ht="12.7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</row>
    <row r="1071" spans="1:15" s="44" customFormat="1" ht="12.7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</row>
    <row r="1072" spans="1:15" s="44" customFormat="1" ht="12.7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</row>
    <row r="1073" spans="1:15" s="44" customFormat="1" ht="12.7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</row>
    <row r="1074" spans="1:15" s="44" customFormat="1" ht="12.7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</row>
    <row r="1075" spans="1:15" s="44" customFormat="1" ht="12.7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</row>
    <row r="1076" spans="1:15" s="44" customFormat="1" ht="12.7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</row>
    <row r="1077" spans="1:15" s="44" customFormat="1" ht="12.7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</row>
    <row r="1078" spans="1:15" s="44" customFormat="1" ht="12.7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</row>
    <row r="1079" spans="1:15" s="44" customFormat="1" ht="12.7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</row>
    <row r="1080" spans="1:15" s="44" customFormat="1" ht="12.7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</row>
    <row r="1081" spans="1:15" s="44" customFormat="1" ht="12.7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</row>
    <row r="1082" spans="1:15" s="44" customFormat="1" ht="12.7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</row>
    <row r="1083" spans="1:15" s="44" customFormat="1" ht="12.7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</row>
    <row r="1084" spans="1:15" s="44" customFormat="1" ht="12.7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</row>
    <row r="1085" spans="1:15" s="44" customFormat="1" ht="12.7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</row>
    <row r="1086" spans="1:15" s="44" customFormat="1" ht="12.7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</row>
    <row r="1087" spans="1:15" s="44" customFormat="1" ht="12.7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</row>
    <row r="1088" spans="1:15" s="44" customFormat="1" ht="12.7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</row>
    <row r="1089" spans="1:15" s="44" customFormat="1" ht="12.7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</row>
    <row r="1090" spans="1:15" s="44" customFormat="1" ht="12.7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</row>
    <row r="1091" spans="1:15" s="44" customFormat="1" ht="12.7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</row>
    <row r="1092" spans="1:15" s="44" customFormat="1" ht="12.7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</row>
    <row r="1093" spans="1:15" s="44" customFormat="1" ht="12.7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</row>
    <row r="1094" spans="1:15" s="44" customFormat="1" ht="12.7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</row>
    <row r="1095" spans="1:15" s="44" customFormat="1" ht="12.7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</row>
    <row r="1096" spans="1:15" s="44" customFormat="1" ht="12.7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</row>
    <row r="1097" spans="1:15" s="44" customFormat="1" ht="12.7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</row>
    <row r="1098" spans="1:15" s="44" customFormat="1" ht="12.7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</row>
    <row r="1099" spans="1:15" s="44" customFormat="1" ht="12.7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</row>
    <row r="1100" spans="1:15" s="44" customFormat="1" ht="12.7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</row>
    <row r="1101" spans="1:15" s="44" customFormat="1" ht="12.7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</row>
    <row r="1102" spans="1:15" s="44" customFormat="1" ht="12.7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</row>
    <row r="1103" spans="1:15" s="44" customFormat="1" ht="12.7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</row>
    <row r="1104" spans="1:15" s="44" customFormat="1" ht="12.7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</row>
    <row r="1105" spans="1:15" s="44" customFormat="1" ht="12.7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</row>
    <row r="1106" spans="1:15" s="44" customFormat="1" ht="12.7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</row>
    <row r="1107" spans="1:15" s="44" customFormat="1" ht="12.7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</row>
    <row r="1108" spans="1:15" s="44" customFormat="1" ht="12.7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</row>
    <row r="1109" spans="1:15" s="44" customFormat="1" ht="12.7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</row>
    <row r="1110" spans="1:15" s="44" customFormat="1" ht="12.7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</row>
    <row r="1111" spans="1:15" s="44" customFormat="1" ht="12.7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</row>
    <row r="1112" spans="1:15" s="44" customFormat="1" ht="12.7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</row>
    <row r="1113" spans="1:15" s="44" customFormat="1" ht="12.7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</row>
    <row r="1114" spans="1:15" s="44" customFormat="1" ht="12.7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</row>
    <row r="1115" spans="1:15" s="44" customFormat="1" ht="12.7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</row>
    <row r="1116" spans="1:15" s="44" customFormat="1" ht="12.7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</row>
    <row r="1117" spans="1:15" s="44" customFormat="1" ht="12.7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</row>
    <row r="1118" spans="1:15" s="44" customFormat="1" ht="12.7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</row>
    <row r="1119" spans="1:15" s="44" customFormat="1" ht="12.7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</row>
    <row r="1120" spans="1:15" s="44" customFormat="1" ht="12.7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</row>
    <row r="1121" spans="1:15" s="44" customFormat="1" ht="12.7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</row>
    <row r="1122" spans="1:15" s="44" customFormat="1" ht="12.7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</row>
    <row r="1123" spans="1:15" s="44" customFormat="1" ht="12.7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</row>
    <row r="1124" spans="1:15" s="44" customFormat="1" ht="12.7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</row>
    <row r="1125" spans="1:15" s="44" customFormat="1" ht="12.7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</row>
    <row r="1126" spans="1:15" s="44" customFormat="1" ht="12.7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</row>
    <row r="1127" spans="1:15" s="44" customFormat="1" ht="12.7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</row>
    <row r="1128" spans="1:15" s="44" customFormat="1" ht="12.7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</row>
    <row r="1129" spans="1:15" s="44" customFormat="1" ht="12.7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</row>
    <row r="1130" spans="1:15" s="44" customFormat="1" ht="12.7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</row>
    <row r="1131" spans="1:15" s="44" customFormat="1" ht="12.7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</row>
    <row r="1132" spans="1:15" s="44" customFormat="1" ht="12.7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</row>
    <row r="1133" spans="1:15" s="44" customFormat="1" ht="12.7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</row>
    <row r="1134" spans="1:15" s="44" customFormat="1" ht="12.7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</row>
    <row r="1135" spans="1:15" s="44" customFormat="1" ht="12.7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</row>
    <row r="1136" spans="1:15" s="44" customFormat="1" ht="12.7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</row>
    <row r="1137" spans="1:15" s="44" customFormat="1" ht="12.7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</row>
    <row r="1138" spans="1:15" s="44" customFormat="1" ht="12.7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</row>
    <row r="1139" spans="1:15" s="44" customFormat="1" ht="12.7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</row>
    <row r="1140" spans="1:15" s="44" customFormat="1" ht="12.7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</row>
    <row r="1141" spans="1:15" s="44" customFormat="1" ht="12.7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</row>
    <row r="1142" spans="1:15" s="44" customFormat="1" ht="12.7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</row>
    <row r="1143" spans="1:15" s="44" customFormat="1" ht="12.7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</row>
    <row r="1144" spans="1:15" s="44" customFormat="1" ht="12.7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</row>
    <row r="1145" spans="1:15" s="44" customFormat="1" ht="12.7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</row>
    <row r="1146" spans="1:15" s="44" customFormat="1" ht="12.7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</row>
    <row r="1147" spans="1:15" s="44" customFormat="1" ht="12.7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</row>
    <row r="1148" spans="1:15" s="44" customFormat="1" ht="12.7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</row>
    <row r="1149" spans="1:15" s="44" customFormat="1" ht="12.7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</row>
    <row r="1150" spans="1:15" s="44" customFormat="1" ht="12.7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</row>
    <row r="1151" spans="1:15" s="44" customFormat="1" ht="12.7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</row>
    <row r="1152" spans="1:15" s="44" customFormat="1" ht="12.7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</row>
    <row r="1153" spans="1:15" s="44" customFormat="1" ht="12.7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</row>
    <row r="1154" spans="1:15" s="44" customFormat="1" ht="12.7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</row>
    <row r="1155" spans="1:15" s="44" customFormat="1" ht="12.7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</row>
    <row r="1156" spans="1:15" s="44" customFormat="1" ht="12.7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</row>
    <row r="1157" spans="1:15" s="44" customFormat="1" ht="12.7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</row>
    <row r="1158" spans="1:15" s="44" customFormat="1" ht="12.7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</row>
    <row r="1159" spans="1:15" s="44" customFormat="1" ht="12.7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</row>
    <row r="1160" spans="1:15" s="44" customFormat="1" ht="12.7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</row>
    <row r="1161" spans="1:15" s="44" customFormat="1" ht="12.7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</row>
    <row r="1162" spans="1:15" s="44" customFormat="1" ht="12.7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</row>
    <row r="1163" spans="1:15" s="44" customFormat="1" ht="12.7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</row>
    <row r="1164" spans="1:15" s="44" customFormat="1" ht="12.7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</row>
    <row r="1165" spans="1:15" s="44" customFormat="1" ht="12.7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</row>
    <row r="1166" spans="1:15" s="44" customFormat="1" ht="12.7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</row>
    <row r="1167" spans="1:15" s="44" customFormat="1" ht="12.7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</row>
    <row r="1168" spans="1:15" s="44" customFormat="1" ht="12.7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</row>
    <row r="1169" spans="1:15" s="44" customFormat="1" ht="12.7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</row>
    <row r="1170" spans="1:15" s="44" customFormat="1" ht="12.7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</row>
    <row r="1171" spans="1:15" s="44" customFormat="1" ht="12.7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</row>
    <row r="1172" spans="1:15" s="44" customFormat="1" ht="12.7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</row>
    <row r="1173" spans="1:15" s="44" customFormat="1" ht="12.7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</row>
    <row r="1174" spans="1:15" s="44" customFormat="1" ht="12.7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</row>
    <row r="1175" spans="1:15" s="44" customFormat="1" ht="12.7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</row>
    <row r="1176" spans="1:15" s="44" customFormat="1" ht="12.7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</row>
    <row r="1177" spans="1:15" s="44" customFormat="1" ht="12.7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</row>
    <row r="1178" spans="1:15" s="44" customFormat="1" ht="12.7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</row>
    <row r="1179" spans="1:15" s="44" customFormat="1" ht="12.7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</row>
    <row r="1180" spans="1:15" s="44" customFormat="1" ht="12.7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</row>
    <row r="1181" spans="1:15" s="44" customFormat="1" ht="12.7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</row>
    <row r="1182" spans="1:15" s="44" customFormat="1" ht="12.7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</row>
    <row r="1183" spans="1:15" s="44" customFormat="1" ht="12.7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</row>
    <row r="1184" spans="1:15" s="44" customFormat="1" ht="12.7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</row>
    <row r="1185" spans="1:15" s="44" customFormat="1" ht="12.7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</row>
    <row r="1186" spans="1:15" s="44" customFormat="1" ht="12.7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</row>
    <row r="1187" spans="1:15" s="44" customFormat="1" ht="12.7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</row>
    <row r="1188" spans="1:15" s="44" customFormat="1" ht="12.7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</row>
    <row r="1189" spans="1:15" s="44" customFormat="1" ht="12.7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</row>
    <row r="1190" spans="1:15" s="44" customFormat="1" ht="12.7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</row>
    <row r="1191" spans="1:15" s="44" customFormat="1" ht="12.7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</row>
    <row r="1192" spans="1:15" s="44" customFormat="1" ht="12.7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</row>
    <row r="1193" spans="1:15" s="44" customFormat="1" ht="12.7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</row>
    <row r="1194" spans="1:15" s="44" customFormat="1" ht="12.7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</row>
    <row r="1195" spans="1:15" s="44" customFormat="1" ht="12.7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</row>
    <row r="1196" spans="1:15" s="44" customFormat="1" ht="12.7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</row>
    <row r="1197" spans="1:15" s="44" customFormat="1" ht="12.7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</row>
    <row r="1198" spans="1:15" s="44" customFormat="1" ht="12.7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</row>
    <row r="1199" spans="1:15" s="44" customFormat="1" ht="12.7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</row>
    <row r="1200" spans="1:15" s="44" customFormat="1" ht="12.7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</row>
    <row r="1201" spans="1:15" s="44" customFormat="1" ht="12.7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</row>
    <row r="1202" spans="1:15" s="44" customFormat="1" ht="12.7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</row>
    <row r="1203" spans="1:15" s="44" customFormat="1" ht="12.7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</row>
    <row r="1204" spans="1:15" s="44" customFormat="1" ht="12.7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</row>
    <row r="1205" spans="1:15" s="44" customFormat="1" ht="12.7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</row>
    <row r="1206" spans="1:15" s="44" customFormat="1" ht="12.7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</row>
    <row r="1207" spans="1:15" s="44" customFormat="1" ht="12.7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</row>
    <row r="1208" spans="1:15" s="44" customFormat="1" ht="12.7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</row>
    <row r="1209" spans="1:15" s="44" customFormat="1" ht="12.7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</row>
    <row r="1210" spans="1:15" s="44" customFormat="1" ht="12.7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</row>
    <row r="1211" spans="1:15" s="44" customFormat="1" ht="12.7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</row>
    <row r="1212" spans="1:15" s="44" customFormat="1" ht="12.7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</row>
    <row r="1213" spans="1:15" s="44" customFormat="1" ht="12.7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</row>
    <row r="1214" spans="1:15" s="44" customFormat="1" ht="12.7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</row>
    <row r="1215" spans="1:15" s="44" customFormat="1" ht="12.7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</row>
    <row r="1216" spans="1:15" s="44" customFormat="1" ht="12.7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</row>
    <row r="1217" spans="1:15" s="44" customFormat="1" ht="12.7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</row>
    <row r="1218" spans="1:15" s="44" customFormat="1" ht="12.7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</row>
    <row r="1219" spans="1:15" s="44" customFormat="1" ht="12.7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</row>
    <row r="1220" spans="1:15" s="44" customFormat="1" ht="12.7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</row>
    <row r="1221" spans="1:15" s="44" customFormat="1" ht="12.7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</row>
    <row r="1222" spans="1:15" s="44" customFormat="1" ht="12.7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</row>
    <row r="1223" spans="1:15" s="44" customFormat="1" ht="12.7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</row>
    <row r="1224" spans="1:15" s="44" customFormat="1" ht="12.7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</row>
    <row r="1225" spans="1:15" s="44" customFormat="1" ht="12.7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</row>
    <row r="1226" spans="1:15" s="44" customFormat="1" ht="12.7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</row>
    <row r="1227" spans="1:15" s="44" customFormat="1" ht="12.7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</row>
    <row r="1228" spans="1:15" s="44" customFormat="1" ht="12.7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</row>
    <row r="1229" spans="1:15" s="44" customFormat="1" ht="12.7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</row>
    <row r="1230" spans="1:15" s="44" customFormat="1" ht="12.7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</row>
    <row r="1231" spans="1:15" s="44" customFormat="1" ht="12.7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</row>
    <row r="1232" spans="1:15" s="44" customFormat="1" ht="12.7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</row>
    <row r="1233" spans="1:15" s="44" customFormat="1" ht="12.7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</row>
    <row r="1234" spans="1:15" s="44" customFormat="1" ht="12.7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</row>
    <row r="1235" spans="1:15" s="44" customFormat="1" ht="12.7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</row>
    <row r="1236" spans="1:15" s="44" customFormat="1" ht="12.7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</row>
    <row r="1237" spans="1:15" s="44" customFormat="1" ht="12.7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</row>
    <row r="1238" spans="1:15" s="44" customFormat="1" ht="12.7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</row>
    <row r="1239" spans="1:15" s="44" customFormat="1" ht="12.7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</row>
    <row r="1240" spans="1:15" s="44" customFormat="1" ht="12.7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</row>
    <row r="1241" spans="1:15" s="44" customFormat="1" ht="12.7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</row>
    <row r="1242" spans="1:15" s="44" customFormat="1" ht="12.7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</row>
    <row r="1243" spans="1:15" s="44" customFormat="1" ht="12.7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</row>
    <row r="1244" spans="1:15" s="44" customFormat="1" ht="12.7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</row>
    <row r="1245" spans="1:15" s="44" customFormat="1" ht="12.7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</row>
    <row r="1246" spans="1:15" s="44" customFormat="1" ht="12.7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</row>
    <row r="1247" spans="1:15" s="44" customFormat="1" ht="12.7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</row>
    <row r="1248" spans="1:15" s="44" customFormat="1" ht="12.7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</row>
    <row r="1249" spans="1:15" s="44" customFormat="1" ht="12.7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</row>
    <row r="1250" spans="1:15" s="44" customFormat="1" ht="12.7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</row>
    <row r="1251" spans="1:15" s="44" customFormat="1" ht="12.7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</row>
    <row r="1252" spans="1:15" s="44" customFormat="1" ht="12.7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</row>
    <row r="1253" spans="1:15" s="44" customFormat="1" ht="12.7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</row>
    <row r="1254" spans="1:15" s="44" customFormat="1" ht="12.7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</row>
    <row r="1255" spans="1:15" s="44" customFormat="1" ht="12.7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</row>
    <row r="1256" spans="1:15" s="44" customFormat="1" ht="12.7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</row>
    <row r="1257" spans="1:15" s="44" customFormat="1" ht="12.7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</row>
    <row r="1258" spans="1:15" s="44" customFormat="1" ht="12.7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</row>
    <row r="1259" spans="1:15" s="44" customFormat="1" ht="12.7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</row>
    <row r="1260" spans="1:15" s="44" customFormat="1" ht="12.7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</row>
    <row r="1261" spans="1:15" s="44" customFormat="1" ht="12.7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</row>
    <row r="1262" spans="1:15" s="44" customFormat="1" ht="12.7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</row>
    <row r="1263" spans="1:15" s="44" customFormat="1" ht="12.7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</row>
    <row r="1264" spans="1:15" s="44" customFormat="1" ht="12.7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</row>
    <row r="1265" spans="1:15" s="44" customFormat="1" ht="12.7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</row>
    <row r="1266" spans="1:15" s="44" customFormat="1" ht="12.7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</row>
    <row r="1267" spans="1:15" s="44" customFormat="1" ht="12.7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</row>
    <row r="1268" spans="1:15" s="44" customFormat="1" ht="12.7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</row>
    <row r="1269" spans="1:15" s="44" customFormat="1" ht="12.7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</row>
    <row r="1270" spans="1:15" s="44" customFormat="1" ht="12.7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</row>
    <row r="1271" spans="1:15" s="44" customFormat="1" ht="12.7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</row>
    <row r="1272" spans="1:15" s="44" customFormat="1" ht="12.7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</row>
    <row r="1273" spans="1:15" s="44" customFormat="1" ht="12.7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</row>
    <row r="1274" spans="1:15" s="44" customFormat="1" ht="12.7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</row>
    <row r="1275" spans="1:15" s="44" customFormat="1" ht="12.7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</row>
    <row r="1276" spans="1:15" s="44" customFormat="1" ht="12.7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</row>
    <row r="1277" spans="1:15" s="44" customFormat="1" ht="12.7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</row>
    <row r="1278" spans="1:15" s="44" customFormat="1" ht="12.7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</row>
    <row r="1279" spans="1:15" s="44" customFormat="1" ht="12.7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</row>
    <row r="1280" spans="1:15" s="44" customFormat="1" ht="12.7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</row>
    <row r="1281" spans="1:15" s="44" customFormat="1" ht="12.7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</row>
    <row r="1282" spans="1:15" s="44" customFormat="1" ht="12.7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</row>
    <row r="1283" spans="1:15" s="44" customFormat="1" ht="12.7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</row>
    <row r="1284" spans="1:15" s="44" customFormat="1" ht="12.7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</row>
    <row r="1285" spans="1:15" s="44" customFormat="1" ht="12.7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</row>
    <row r="1286" spans="1:15" s="44" customFormat="1" ht="12.7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</row>
    <row r="1287" spans="1:15" s="44" customFormat="1" ht="12.7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</row>
    <row r="1288" spans="1:15" s="44" customFormat="1" ht="12.7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</row>
    <row r="1289" spans="1:15" s="44" customFormat="1" ht="12.7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</row>
    <row r="1290" spans="1:15" s="44" customFormat="1" ht="12.7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</row>
    <row r="1291" spans="1:15" s="44" customFormat="1" ht="12.7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</row>
    <row r="1292" spans="1:15" s="44" customFormat="1" ht="12.7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</row>
    <row r="1293" spans="1:15" s="44" customFormat="1" ht="12.7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</row>
    <row r="1294" spans="1:15" s="44" customFormat="1" ht="12.7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</row>
    <row r="1295" spans="1:15" s="44" customFormat="1" ht="12.7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</row>
    <row r="1296" spans="1:15" s="44" customFormat="1" ht="12.7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</row>
    <row r="1297" spans="1:15" s="44" customFormat="1" ht="12.7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</row>
    <row r="1298" spans="1:15" s="44" customFormat="1" ht="12.7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</row>
    <row r="1299" spans="1:15" s="44" customFormat="1" ht="12.7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</row>
    <row r="1300" spans="1:15" s="44" customFormat="1" ht="12.7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</row>
    <row r="1301" spans="1:15" s="44" customFormat="1" ht="12.7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</row>
    <row r="1302" spans="1:15" s="44" customFormat="1" ht="12.7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</row>
    <row r="1303" spans="1:15" s="44" customFormat="1" ht="12.7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</row>
    <row r="1304" spans="1:15" s="44" customFormat="1" ht="12.7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</row>
    <row r="1305" spans="1:15" s="44" customFormat="1" ht="12.7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</row>
    <row r="1306" spans="1:15" s="44" customFormat="1" ht="12.7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</row>
    <row r="1307" spans="1:15" s="44" customFormat="1" ht="12.7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</row>
    <row r="1308" spans="1:15" s="44" customFormat="1" ht="12.7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</row>
    <row r="1309" spans="1:15" s="44" customFormat="1" ht="12.7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</row>
    <row r="1310" spans="1:15" s="44" customFormat="1" ht="12.7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</row>
    <row r="1311" spans="1:15" s="44" customFormat="1" ht="12.7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</row>
    <row r="1312" spans="1:15" s="44" customFormat="1" ht="12.7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</row>
    <row r="1313" spans="1:15" s="44" customFormat="1" ht="12.7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</row>
    <row r="1314" spans="1:15" s="44" customFormat="1" ht="12.7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</row>
    <row r="1315" spans="1:15" s="44" customFormat="1" ht="12.7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</row>
    <row r="1316" spans="1:15" s="44" customFormat="1" ht="12.7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</row>
    <row r="1317" spans="1:15" s="44" customFormat="1" ht="12.7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</row>
    <row r="1318" spans="1:15" s="44" customFormat="1" ht="12.7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</row>
    <row r="1319" spans="1:15" s="44" customFormat="1" ht="12.7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</row>
    <row r="1320" spans="1:15" s="44" customFormat="1" ht="12.7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</row>
    <row r="1321" spans="1:15" s="44" customFormat="1" ht="12.7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</row>
    <row r="1322" spans="1:15" s="44" customFormat="1" ht="12.7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</row>
    <row r="1323" spans="1:15" s="44" customFormat="1" ht="12.7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</row>
    <row r="1324" spans="1:15" s="44" customFormat="1" ht="12.7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</row>
    <row r="1325" spans="1:15" s="44" customFormat="1" ht="12.7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</row>
    <row r="1326" spans="1:15" s="44" customFormat="1" ht="12.7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</row>
    <row r="1327" spans="1:15" s="44" customFormat="1" ht="12.7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</row>
    <row r="1328" spans="1:15" s="44" customFormat="1" ht="12.7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</row>
    <row r="1329" spans="1:15" s="44" customFormat="1" ht="12.7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</row>
    <row r="1330" spans="1:15" s="44" customFormat="1" ht="12.7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</row>
    <row r="1331" spans="1:15" s="44" customFormat="1" ht="12.7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</row>
    <row r="1332" spans="1:15" s="44" customFormat="1" ht="12.7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</row>
    <row r="1333" spans="1:15" s="44" customFormat="1" ht="12.7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</row>
    <row r="1334" spans="1:15" s="44" customFormat="1" ht="12.7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</row>
    <row r="1335" spans="1:15" s="44" customFormat="1" ht="12.7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</row>
    <row r="1336" spans="1:15" s="44" customFormat="1" ht="12.7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</row>
    <row r="1337" spans="1:15" s="44" customFormat="1" ht="12.7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</row>
    <row r="1338" spans="1:15" s="44" customFormat="1" ht="12.7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</row>
    <row r="1339" spans="1:15" s="44" customFormat="1" ht="12.7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</row>
    <row r="1340" spans="1:15" s="44" customFormat="1" ht="12.7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</row>
    <row r="1341" spans="1:15" s="44" customFormat="1" ht="12.7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</row>
    <row r="1342" spans="1:15" s="44" customFormat="1" ht="12.7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</row>
    <row r="1343" spans="1:15" s="44" customFormat="1" ht="12.7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</row>
    <row r="1344" spans="1:15" s="44" customFormat="1" ht="12.7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</row>
    <row r="1345" spans="1:15" s="44" customFormat="1" ht="12.7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</row>
    <row r="1346" spans="1:15" s="44" customFormat="1" ht="12.7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</row>
    <row r="1347" spans="1:15" s="44" customFormat="1" ht="12.7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</row>
    <row r="1348" spans="1:15" s="44" customFormat="1" ht="12.7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</row>
    <row r="1349" spans="1:15" s="44" customFormat="1" ht="12.7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</row>
    <row r="1350" spans="1:15" s="44" customFormat="1" ht="12.7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</row>
    <row r="1351" spans="1:15" s="44" customFormat="1" ht="12.7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</row>
    <row r="1352" spans="1:15" s="44" customFormat="1" ht="12.7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</row>
    <row r="1353" spans="1:15" s="44" customFormat="1" ht="12.7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</row>
    <row r="1354" spans="1:15" s="44" customFormat="1" ht="12.7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</row>
    <row r="1355" spans="1:15" s="44" customFormat="1" ht="12.7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</row>
    <row r="1356" spans="1:15" s="44" customFormat="1" ht="12.7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</row>
    <row r="1357" spans="1:15" s="44" customFormat="1" ht="12.7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</row>
    <row r="1358" spans="1:15" s="44" customFormat="1" ht="12.7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</row>
    <row r="1359" spans="1:15" s="44" customFormat="1" ht="12.7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</row>
    <row r="1360" spans="1:15" s="44" customFormat="1" ht="12.7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</row>
    <row r="1361" spans="1:15" s="44" customFormat="1" ht="12.7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</row>
    <row r="1362" spans="1:15" s="44" customFormat="1" ht="12.7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</row>
    <row r="1363" spans="1:15" s="44" customFormat="1" ht="12.7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</row>
    <row r="1364" spans="1:15" s="44" customFormat="1" ht="12.7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</row>
    <row r="1365" spans="1:15" s="44" customFormat="1" ht="12.7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</row>
    <row r="1366" spans="1:15" s="44" customFormat="1" ht="12.7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</row>
    <row r="1367" spans="1:15" s="44" customFormat="1" ht="12.7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</row>
    <row r="1368" spans="1:15" s="44" customFormat="1" ht="12.7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</row>
    <row r="1369" spans="1:15" s="44" customFormat="1" ht="12.7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</row>
    <row r="1370" spans="1:15" s="44" customFormat="1" ht="12.7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</row>
    <row r="1371" spans="1:15" s="44" customFormat="1" ht="12.7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</row>
    <row r="1372" spans="1:15" s="44" customFormat="1" ht="12.7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</row>
    <row r="1373" spans="1:15" s="44" customFormat="1" ht="12.7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</row>
    <row r="1374" spans="1:15" s="44" customFormat="1" ht="12.7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</row>
    <row r="1375" spans="1:15" s="44" customFormat="1" ht="12.7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</row>
    <row r="1376" spans="1:15" s="44" customFormat="1" ht="12.7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</row>
    <row r="1377" spans="1:15" s="44" customFormat="1" ht="12.7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</row>
    <row r="1378" spans="1:15" s="44" customFormat="1" ht="12.7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</row>
    <row r="1379" spans="1:15" s="44" customFormat="1" ht="12.7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</row>
    <row r="1380" spans="1:15" s="44" customFormat="1" ht="12.7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</row>
    <row r="1381" spans="1:15" s="44" customFormat="1" ht="12.7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</row>
    <row r="1382" spans="1:15" s="44" customFormat="1" ht="12.7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</row>
    <row r="1383" spans="1:15" s="44" customFormat="1" ht="12.7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</row>
    <row r="1384" spans="1:15" s="44" customFormat="1" ht="12.7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</row>
    <row r="1385" spans="1:15" s="44" customFormat="1" ht="12.7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</row>
    <row r="1386" spans="1:15" s="44" customFormat="1" ht="12.7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</row>
    <row r="1387" spans="1:15" s="44" customFormat="1" ht="12.7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</row>
    <row r="1388" spans="1:15" s="44" customFormat="1" ht="12.7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</row>
    <row r="1389" spans="1:15" s="44" customFormat="1" ht="12.7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</row>
    <row r="1390" spans="1:15" s="44" customFormat="1" ht="12.7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</row>
    <row r="1391" spans="1:15" s="44" customFormat="1" ht="12.7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</row>
    <row r="1392" spans="1:15" s="44" customFormat="1" ht="12.7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</row>
    <row r="1393" spans="1:15" s="44" customFormat="1" ht="12.7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</row>
    <row r="1394" spans="1:15" s="44" customFormat="1" ht="12.7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</row>
    <row r="1395" spans="1:15" s="44" customFormat="1" ht="12.7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</row>
    <row r="1396" spans="1:15" s="44" customFormat="1" ht="12.7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</row>
    <row r="1397" spans="1:15" s="44" customFormat="1" ht="12.7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</row>
    <row r="1398" spans="1:15" s="44" customFormat="1" ht="12.7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</row>
    <row r="1399" spans="1:15" s="44" customFormat="1" ht="12.7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</row>
    <row r="1400" spans="1:15" s="44" customFormat="1" ht="12.7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</row>
    <row r="1401" spans="1:15" s="44" customFormat="1" ht="12.7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</row>
    <row r="1402" spans="1:15" s="44" customFormat="1" ht="12.7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</row>
    <row r="1403" spans="1:15" s="44" customFormat="1" ht="12.7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</row>
    <row r="1404" spans="1:15" s="44" customFormat="1" ht="12.7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</row>
    <row r="1405" spans="1:15" s="44" customFormat="1" ht="12.7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</row>
    <row r="1406" spans="1:15" s="44" customFormat="1" ht="12.7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</row>
    <row r="1407" spans="1:15" s="44" customFormat="1" ht="12.7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</row>
    <row r="1408" spans="1:15" s="44" customFormat="1" ht="12.7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</row>
    <row r="1409" spans="1:15" s="44" customFormat="1" ht="12.7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</row>
    <row r="1410" spans="1:15" s="44" customFormat="1" ht="12.7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</row>
    <row r="1411" spans="1:15" s="44" customFormat="1" ht="12.7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</row>
    <row r="1412" spans="1:15" s="44" customFormat="1" ht="12.7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</row>
    <row r="1413" spans="1:15" s="44" customFormat="1" ht="12.7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</row>
    <row r="1414" spans="1:15" s="44" customFormat="1" ht="12.7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</row>
    <row r="1415" spans="1:15" s="44" customFormat="1" ht="12.7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</row>
    <row r="1416" spans="1:15" s="44" customFormat="1" ht="12.7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</row>
    <row r="1417" spans="1:15" s="44" customFormat="1" ht="12.7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</row>
    <row r="1418" spans="1:15" s="44" customFormat="1" ht="12.7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</row>
    <row r="1419" spans="1:15" s="44" customFormat="1" ht="12.7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</row>
    <row r="1420" spans="1:15" s="44" customFormat="1" ht="12.7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</row>
    <row r="1421" spans="1:15" s="44" customFormat="1" ht="12.7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</row>
    <row r="1422" spans="1:15" s="44" customFormat="1" ht="12.7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</row>
    <row r="1423" spans="1:15" s="44" customFormat="1" ht="12.7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</row>
    <row r="1424" spans="1:15" s="44" customFormat="1" ht="12.7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</row>
    <row r="1425" spans="1:15" s="44" customFormat="1" ht="12.7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</row>
    <row r="1426" spans="1:15" s="44" customFormat="1" ht="12.7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</row>
    <row r="1427" spans="1:15" s="44" customFormat="1" ht="12.7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</row>
    <row r="1428" spans="1:15" s="44" customFormat="1" ht="12.7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</row>
    <row r="1429" spans="1:15" s="44" customFormat="1" ht="12.7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</row>
    <row r="1430" spans="1:15" s="44" customFormat="1" ht="12.7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</row>
    <row r="1431" spans="1:15" s="44" customFormat="1" ht="12.7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</row>
    <row r="1432" spans="1:15" s="44" customFormat="1" ht="12.7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</row>
    <row r="1433" spans="1:15" s="44" customFormat="1" ht="12.7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</row>
    <row r="1434" spans="1:15" s="44" customFormat="1" ht="12.7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</row>
    <row r="1435" spans="1:15" s="44" customFormat="1" ht="12.7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</row>
    <row r="1436" spans="1:15" s="44" customFormat="1" ht="12.7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</row>
    <row r="1437" spans="1:15" s="44" customFormat="1" ht="12.7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</row>
    <row r="1438" spans="1:15" s="44" customFormat="1" ht="12.7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</row>
    <row r="1439" spans="1:15" s="44" customFormat="1" ht="12.7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</row>
    <row r="1440" spans="1:15" s="44" customFormat="1" ht="12.7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</row>
    <row r="1441" spans="1:15" s="44" customFormat="1" ht="12.7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</row>
    <row r="1442" spans="1:15" s="44" customFormat="1" ht="12.7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</row>
    <row r="1443" spans="1:15" s="44" customFormat="1" ht="12.7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</row>
    <row r="1444" spans="1:15" s="44" customFormat="1" ht="12.7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</row>
    <row r="1445" spans="1:15" s="44" customFormat="1" ht="12.7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</row>
    <row r="1446" spans="1:15" s="44" customFormat="1" ht="12.7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</row>
    <row r="1447" spans="1:15" s="44" customFormat="1" ht="12.7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</row>
    <row r="1448" spans="1:15" s="44" customFormat="1" ht="12.7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</row>
    <row r="1449" spans="1:15" s="44" customFormat="1" ht="12.7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</row>
    <row r="1450" spans="1:15" s="44" customFormat="1" ht="12.7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</row>
    <row r="1451" spans="1:15" s="44" customFormat="1" ht="12.7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</row>
    <row r="1452" spans="1:15" s="44" customFormat="1" ht="12.7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</row>
    <row r="1453" spans="1:15" s="44" customFormat="1" ht="12.7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</row>
    <row r="1454" spans="1:15" s="44" customFormat="1" ht="12.7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</row>
    <row r="1455" spans="1:15" s="44" customFormat="1" ht="12.7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</row>
    <row r="1456" spans="1:15" s="44" customFormat="1" ht="12.7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</row>
    <row r="1457" spans="1:15" s="44" customFormat="1" ht="12.7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</row>
    <row r="1458" spans="1:15" s="44" customFormat="1" ht="12.7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</row>
    <row r="1459" spans="1:15" s="44" customFormat="1" ht="12.7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</row>
    <row r="1460" spans="1:15" s="44" customFormat="1" ht="12.7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</row>
    <row r="1461" spans="1:15" s="44" customFormat="1" ht="12.7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</row>
    <row r="1462" spans="1:15" s="44" customFormat="1" ht="12.7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</row>
    <row r="1463" spans="1:15" s="44" customFormat="1" ht="12.7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</row>
    <row r="1464" spans="1:15" s="44" customFormat="1" ht="12.7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</row>
    <row r="1465" spans="1:15" s="44" customFormat="1" ht="12.7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</row>
    <row r="1466" spans="1:15" s="44" customFormat="1" ht="12.7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</row>
    <row r="1467" spans="1:15" s="44" customFormat="1" ht="12.7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</row>
    <row r="1468" spans="1:15" s="44" customFormat="1" ht="12.7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</row>
    <row r="1469" spans="1:15" s="44" customFormat="1" ht="12.7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</row>
    <row r="1470" spans="1:15" s="44" customFormat="1" ht="12.7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</row>
    <row r="1471" spans="1:15" s="44" customFormat="1" ht="12.7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</row>
    <row r="1472" spans="1:15" s="44" customFormat="1" ht="12.7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</row>
    <row r="1473" spans="1:15" s="44" customFormat="1" ht="12.7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</row>
    <row r="1474" spans="1:15" s="44" customFormat="1" ht="12.7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</row>
    <row r="1475" spans="1:15" s="44" customFormat="1" ht="12.7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</row>
    <row r="1476" spans="1:15" s="44" customFormat="1" ht="12.7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</row>
    <row r="1477" spans="1:15" s="44" customFormat="1" ht="12.7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</row>
    <row r="1478" spans="1:15" s="44" customFormat="1" ht="12.7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</row>
    <row r="1479" spans="1:15" s="44" customFormat="1" ht="12.7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</row>
    <row r="1480" spans="1:15" s="44" customFormat="1" ht="12.7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</row>
    <row r="1481" spans="1:15" s="44" customFormat="1" ht="12.7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</row>
    <row r="1482" spans="1:15" s="44" customFormat="1" ht="12.7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</row>
    <row r="1483" spans="1:15" s="44" customFormat="1" ht="12.7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</row>
    <row r="1484" spans="1:15" s="44" customFormat="1" ht="12.7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</row>
    <row r="1485" spans="1:15" s="44" customFormat="1" ht="12.7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</row>
    <row r="1486" spans="1:15" s="44" customFormat="1" ht="12.7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</row>
    <row r="1487" spans="1:15" s="44" customFormat="1" ht="12.7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</row>
    <row r="1488" spans="1:15" s="44" customFormat="1" ht="12.7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</row>
    <row r="1489" spans="1:15" s="44" customFormat="1" ht="12.7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</row>
    <row r="1490" spans="1:15" s="44" customFormat="1" ht="12.7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</row>
    <row r="1491" spans="1:15" s="44" customFormat="1" ht="12.7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</row>
    <row r="1492" spans="1:15" s="44" customFormat="1" ht="12.7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</row>
    <row r="1493" spans="1:15" s="44" customFormat="1" ht="12.7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</row>
    <row r="1494" spans="1:15" s="44" customFormat="1" ht="12.7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</row>
    <row r="1495" spans="1:15" s="44" customFormat="1" ht="12.7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</row>
    <row r="1496" spans="1:15" s="44" customFormat="1" ht="12.7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</row>
    <row r="1497" spans="1:15" s="44" customFormat="1" ht="12.7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</row>
    <row r="1498" spans="1:15" s="44" customFormat="1" ht="12.7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</row>
    <row r="1499" spans="1:15" s="44" customFormat="1" ht="12.7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</row>
    <row r="1500" spans="1:15" s="44" customFormat="1" ht="12.7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</row>
    <row r="1501" spans="1:15" s="44" customFormat="1" ht="12.7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</row>
    <row r="1502" spans="1:15" s="44" customFormat="1" ht="12.7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</row>
    <row r="1503" spans="1:15" s="44" customFormat="1" ht="12.7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</row>
    <row r="1504" spans="1:15" s="44" customFormat="1" ht="12.7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</row>
    <row r="1505" spans="1:15" s="44" customFormat="1" ht="12.7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</row>
    <row r="1506" spans="1:15" s="44" customFormat="1" ht="12.7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</row>
    <row r="1507" spans="1:15" s="44" customFormat="1" ht="12.7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</row>
    <row r="1508" spans="1:15" s="44" customFormat="1" ht="12.7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</row>
    <row r="1509" spans="1:15" s="44" customFormat="1" ht="12.7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</row>
    <row r="1510" spans="1:15" s="44" customFormat="1" ht="12.7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</row>
    <row r="1511" spans="1:15" s="44" customFormat="1" ht="12.7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</row>
    <row r="1512" spans="1:15" s="44" customFormat="1" ht="12.7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</row>
    <row r="1513" spans="1:15" s="44" customFormat="1" ht="12.7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</row>
    <row r="1514" spans="1:15" s="44" customFormat="1" ht="12.7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</row>
    <row r="1515" spans="1:15" s="44" customFormat="1" ht="12.7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</row>
    <row r="1516" spans="1:15" s="44" customFormat="1" ht="12.7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</row>
    <row r="1517" spans="1:15" s="44" customFormat="1" ht="12.7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</row>
    <row r="1518" spans="1:15" s="44" customFormat="1" ht="12.7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</row>
    <row r="1519" spans="1:15" s="44" customFormat="1" ht="12.7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</row>
    <row r="1520" spans="1:15" s="44" customFormat="1" ht="12.7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</row>
    <row r="1521" spans="1:15" s="44" customFormat="1" ht="12.7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</row>
    <row r="1522" spans="1:15" s="44" customFormat="1" ht="12.7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</row>
    <row r="1523" spans="1:15" s="44" customFormat="1" ht="12.7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</row>
    <row r="1524" spans="1:15" s="44" customFormat="1" ht="12.7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</row>
    <row r="1525" spans="1:15" s="44" customFormat="1" ht="12.7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</row>
    <row r="1526" spans="1:15" s="44" customFormat="1" ht="12.7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</row>
    <row r="1527" spans="1:15" s="44" customFormat="1" ht="12.7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</row>
    <row r="1528" spans="1:15" s="44" customFormat="1" ht="12.7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</row>
    <row r="1529" spans="1:15" s="44" customFormat="1" ht="12.7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</row>
    <row r="1530" spans="1:15" s="44" customFormat="1" ht="12.7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</row>
    <row r="1531" spans="1:15" s="44" customFormat="1" ht="12.7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</row>
    <row r="1532" spans="1:15" s="44" customFormat="1" ht="12.7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</row>
    <row r="1533" spans="1:15" s="44" customFormat="1" ht="12.7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</row>
    <row r="1534" spans="1:15" s="44" customFormat="1" ht="12.7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</row>
    <row r="1535" spans="1:15" s="44" customFormat="1" ht="12.7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</row>
    <row r="1536" spans="1:15" s="44" customFormat="1" ht="12.7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</row>
    <row r="1537" spans="1:15" s="44" customFormat="1" ht="12.7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</row>
    <row r="1538" spans="1:15" s="44" customFormat="1" ht="12.7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</row>
    <row r="1539" spans="1:15" s="44" customFormat="1" ht="12.7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</row>
    <row r="1540" spans="1:15" s="44" customFormat="1" ht="12.7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</row>
    <row r="1541" spans="1:15" s="44" customFormat="1" ht="12.7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</row>
    <row r="1542" spans="1:15" s="44" customFormat="1" ht="12.7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</row>
    <row r="1543" spans="1:15" s="44" customFormat="1" ht="12.7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</row>
    <row r="1544" spans="1:15" s="44" customFormat="1" ht="12.7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</row>
    <row r="1545" spans="1:15" s="44" customFormat="1" ht="12.7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</row>
    <row r="1546" spans="1:15" s="44" customFormat="1" ht="12.7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</row>
    <row r="1547" spans="1:15" s="44" customFormat="1" ht="12.7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</row>
    <row r="1548" spans="1:15" s="44" customFormat="1" ht="12.7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</row>
    <row r="1549" spans="1:15" s="44" customFormat="1" ht="12.7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</row>
    <row r="1550" spans="1:15" s="44" customFormat="1" ht="12.7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</row>
    <row r="1551" spans="1:15" s="44" customFormat="1" ht="12.7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</row>
    <row r="1552" spans="1:15" s="44" customFormat="1" ht="12.7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</row>
    <row r="1553" spans="1:15" s="44" customFormat="1" ht="12.7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</row>
    <row r="1554" spans="1:15" s="44" customFormat="1" ht="12.7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</row>
    <row r="1555" spans="1:15" s="44" customFormat="1" ht="12.7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</row>
    <row r="1556" spans="1:15" s="44" customFormat="1" ht="12.7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</row>
    <row r="1557" spans="1:15" s="44" customFormat="1" ht="12.7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</row>
    <row r="1558" spans="1:15" s="44" customFormat="1" ht="12.7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</row>
    <row r="1559" spans="1:15" s="44" customFormat="1" ht="12.7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</row>
    <row r="1560" spans="1:15" s="44" customFormat="1" ht="12.7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</row>
    <row r="1561" spans="1:15" s="44" customFormat="1" ht="12.7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</row>
    <row r="1562" spans="1:15" s="44" customFormat="1" ht="12.7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</row>
    <row r="1563" spans="1:15" s="44" customFormat="1" ht="12.7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</row>
    <row r="1564" spans="1:15" s="44" customFormat="1" ht="12.7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</row>
    <row r="1565" spans="1:15" s="44" customFormat="1" ht="12.7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</row>
    <row r="1566" spans="1:15" s="44" customFormat="1" ht="12.7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</row>
    <row r="1567" spans="1:15" s="44" customFormat="1" ht="12.7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</row>
    <row r="1568" spans="1:15" s="44" customFormat="1" ht="12.7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</row>
    <row r="1569" spans="1:15" s="44" customFormat="1" ht="12.7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</row>
    <row r="1570" spans="1:15" s="44" customFormat="1" ht="12.7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</row>
    <row r="1571" spans="1:15" s="44" customFormat="1" ht="12.7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</row>
    <row r="1572" spans="1:15" s="44" customFormat="1" ht="12.7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</row>
    <row r="1573" spans="1:15" s="44" customFormat="1" ht="12.7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</row>
    <row r="1574" spans="1:15" s="44" customFormat="1" ht="12.7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</row>
    <row r="1575" spans="1:15" s="44" customFormat="1" ht="12.7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</row>
    <row r="1576" spans="1:15" s="44" customFormat="1" ht="12.7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</row>
    <row r="1577" spans="1:15" s="44" customFormat="1" ht="12.7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</row>
    <row r="1578" spans="1:15" s="44" customFormat="1" ht="12.7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</row>
    <row r="1579" spans="1:15" s="44" customFormat="1" ht="12.7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</row>
    <row r="1580" spans="1:15" s="44" customFormat="1" ht="12.7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</row>
    <row r="1581" spans="1:15" s="44" customFormat="1" ht="12.7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</row>
    <row r="1582" spans="1:15" s="44" customFormat="1" ht="12.7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</row>
    <row r="1583" spans="1:15" s="44" customFormat="1" ht="12.7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</row>
    <row r="1584" spans="1:15" s="44" customFormat="1" ht="12.7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</row>
    <row r="1585" spans="1:15" s="44" customFormat="1" ht="12.7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</row>
    <row r="1586" spans="1:15" s="44" customFormat="1" ht="12.7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</row>
    <row r="1587" spans="1:15" s="44" customFormat="1" ht="12.7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</row>
    <row r="1588" spans="1:15" s="44" customFormat="1" ht="12.7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</row>
    <row r="1589" spans="1:15" s="44" customFormat="1" ht="12.7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</row>
    <row r="1590" spans="1:15" s="44" customFormat="1" ht="12.7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</row>
    <row r="1591" spans="1:15" s="44" customFormat="1" ht="12.7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</row>
    <row r="1592" spans="1:15" s="44" customFormat="1" ht="12.7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</row>
    <row r="1593" spans="1:15" s="44" customFormat="1" ht="12.7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</row>
    <row r="1594" spans="1:15" s="44" customFormat="1" ht="12.7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</row>
    <row r="1595" spans="1:15" s="44" customFormat="1" ht="12.7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</row>
    <row r="1596" spans="1:15" s="44" customFormat="1" ht="12.7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</row>
    <row r="1597" spans="1:15" s="44" customFormat="1" ht="12.7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</row>
    <row r="1598" spans="1:15" s="44" customFormat="1" ht="12.7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</row>
    <row r="1599" spans="1:15" s="44" customFormat="1" ht="12.7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</row>
    <row r="1600" spans="1:15" s="44" customFormat="1" ht="12.7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</row>
    <row r="1601" spans="1:15" s="44" customFormat="1" ht="12.7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</row>
    <row r="1602" spans="1:15" s="44" customFormat="1" ht="12.7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</row>
    <row r="1603" spans="1:15" s="44" customFormat="1" ht="12.7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</row>
    <row r="1604" spans="1:15" s="44" customFormat="1" ht="12.7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</row>
    <row r="1605" spans="1:15" s="44" customFormat="1" ht="12.7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</row>
    <row r="1606" spans="1:15" s="44" customFormat="1" ht="12.7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</row>
    <row r="1607" spans="1:15" s="44" customFormat="1" ht="12.7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</row>
    <row r="1608" spans="1:15" s="44" customFormat="1" ht="12.7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</row>
    <row r="1609" spans="1:15" s="44" customFormat="1" ht="12.7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</row>
    <row r="1610" spans="1:15" s="44" customFormat="1" ht="12.7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</row>
    <row r="1611" spans="1:15" s="44" customFormat="1" ht="12.7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</row>
    <row r="1612" spans="1:15" s="44" customFormat="1" ht="12.7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</row>
    <row r="1613" spans="1:15" s="44" customFormat="1" ht="12.7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</row>
    <row r="1614" spans="1:15" s="44" customFormat="1" ht="12.7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</row>
    <row r="1615" spans="1:15" s="44" customFormat="1" ht="12.7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</row>
    <row r="1616" spans="1:15" s="44" customFormat="1" ht="12.7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</row>
    <row r="1617" spans="1:15" s="44" customFormat="1" ht="12.7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</row>
    <row r="1618" spans="1:15" s="44" customFormat="1" ht="12.7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</row>
    <row r="1619" spans="1:15" s="44" customFormat="1" ht="12.7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</row>
    <row r="1620" spans="1:15" s="44" customFormat="1" ht="12.7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</row>
    <row r="1621" spans="1:15" s="44" customFormat="1" ht="12.7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</row>
    <row r="1622" spans="1:15" s="44" customFormat="1" ht="12.7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</row>
    <row r="1623" spans="1:15" s="44" customFormat="1" ht="12.7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</row>
    <row r="1624" spans="1:15" s="44" customFormat="1" ht="12.7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</row>
    <row r="1625" spans="1:15" s="44" customFormat="1" ht="12.7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</row>
    <row r="1626" spans="1:15" s="44" customFormat="1" ht="12.7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</row>
    <row r="1627" spans="1:15" s="44" customFormat="1" ht="12.7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</row>
    <row r="1628" spans="1:15" s="44" customFormat="1" ht="12.7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</row>
    <row r="1629" spans="1:15" s="44" customFormat="1" ht="12.7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</row>
    <row r="1630" spans="1:15" s="44" customFormat="1" ht="12.7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</row>
    <row r="1631" spans="1:15" s="44" customFormat="1" ht="12.7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</row>
    <row r="1632" spans="1:15" s="44" customFormat="1" ht="12.7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</row>
    <row r="1633" spans="1:15" s="44" customFormat="1" ht="12.7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</row>
    <row r="1634" spans="1:15" s="44" customFormat="1" ht="12.7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</row>
    <row r="1635" spans="1:15" s="44" customFormat="1" ht="12.7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</row>
    <row r="1636" spans="1:15" s="44" customFormat="1" ht="12.7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</row>
    <row r="1637" spans="1:15" s="44" customFormat="1" ht="12.7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</row>
    <row r="1638" spans="1:15" s="44" customFormat="1" ht="12.7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</row>
    <row r="1639" spans="1:15" s="44" customFormat="1" ht="12.7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</row>
    <row r="1640" spans="1:15" s="44" customFormat="1" ht="12.7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</row>
    <row r="1641" spans="1:15" s="44" customFormat="1" ht="12.7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</row>
    <row r="1642" spans="1:15" s="44" customFormat="1" ht="12.7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</row>
    <row r="1643" spans="1:15" s="44" customFormat="1" ht="12.7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</row>
    <row r="1644" spans="1:15" s="44" customFormat="1" ht="12.7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</row>
    <row r="1645" spans="1:15" s="44" customFormat="1" ht="12.7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</row>
    <row r="1646" spans="1:15" s="44" customFormat="1" ht="12.7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</row>
    <row r="1647" spans="1:15" s="44" customFormat="1" ht="12.7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</row>
    <row r="1648" spans="1:15" s="44" customFormat="1" ht="12.7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</row>
    <row r="1649" spans="1:15" s="44" customFormat="1" ht="12.7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</row>
    <row r="1650" spans="1:15" s="44" customFormat="1" ht="12.7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</row>
    <row r="1651" spans="1:15" s="44" customFormat="1" ht="12.7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</row>
    <row r="1652" spans="1:15" s="44" customFormat="1" ht="12.7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</row>
    <row r="1653" spans="1:15" s="44" customFormat="1" ht="12.7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</row>
    <row r="1654" spans="1:15" s="44" customFormat="1" ht="12.7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</row>
    <row r="1655" spans="1:15" s="44" customFormat="1" ht="12.7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</row>
    <row r="1656" spans="1:15" s="44" customFormat="1" ht="12.7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</row>
    <row r="1657" spans="1:15" s="44" customFormat="1" ht="12.7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</row>
    <row r="1658" spans="1:15" s="44" customFormat="1" ht="12.7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</row>
    <row r="1659" spans="1:15" s="44" customFormat="1" ht="12.7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</row>
    <row r="1660" spans="1:15" s="44" customFormat="1" ht="12.7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</row>
    <row r="1661" spans="1:15" s="44" customFormat="1" ht="12.7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</row>
    <row r="1662" spans="1:15" s="44" customFormat="1" ht="12.7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</row>
    <row r="1663" spans="1:15" s="44" customFormat="1" ht="12.7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</row>
    <row r="1664" spans="1:15" s="44" customFormat="1" ht="12.7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</row>
    <row r="1665" spans="1:15" s="44" customFormat="1" ht="12.7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</row>
    <row r="1666" spans="1:15" s="44" customFormat="1" ht="12.7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</row>
    <row r="1667" spans="1:15" s="44" customFormat="1" ht="12.7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</row>
    <row r="1668" spans="1:15" s="44" customFormat="1" ht="12.7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</row>
    <row r="1669" spans="1:15" s="44" customFormat="1" ht="12.7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</row>
    <row r="1670" spans="1:15" s="44" customFormat="1" ht="12.7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</row>
    <row r="1671" spans="1:15" s="44" customFormat="1" ht="12.7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</row>
    <row r="1672" spans="1:15" s="44" customFormat="1" ht="12.7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</row>
    <row r="1673" spans="1:15" s="44" customFormat="1" ht="12.7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</row>
    <row r="1674" spans="1:15" s="44" customFormat="1" ht="12.7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</row>
    <row r="1675" spans="1:15" s="44" customFormat="1" ht="12.7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</row>
    <row r="1676" spans="1:15" s="44" customFormat="1" ht="12.7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</row>
    <row r="1677" spans="1:15" s="44" customFormat="1" ht="12.7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</row>
    <row r="1678" spans="1:15" s="44" customFormat="1" ht="12.7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</row>
    <row r="1679" spans="1:15" s="44" customFormat="1" ht="12.7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</row>
    <row r="1680" spans="1:15" s="44" customFormat="1" ht="12.7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</row>
    <row r="1681" spans="1:15" s="44" customFormat="1" ht="12.7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</row>
    <row r="1682" spans="1:15" s="44" customFormat="1" ht="12.7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</row>
    <row r="1683" spans="1:15" s="44" customFormat="1" ht="12.7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</row>
    <row r="1684" spans="1:15" s="44" customFormat="1" ht="12.7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</row>
    <row r="1685" spans="1:15" s="44" customFormat="1" ht="12.7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</row>
    <row r="1686" spans="1:15" s="44" customFormat="1" ht="12.7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</row>
    <row r="1687" spans="1:15" s="44" customFormat="1" ht="12.7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</row>
    <row r="1688" spans="1:15" s="44" customFormat="1" ht="12.7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</row>
    <row r="1689" spans="1:15" s="44" customFormat="1" ht="12.7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</row>
    <row r="1690" spans="1:15" s="44" customFormat="1" ht="12.7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</row>
    <row r="1691" spans="1:15" s="44" customFormat="1" ht="12.7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</row>
    <row r="1692" spans="1:15" s="44" customFormat="1" ht="12.7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</row>
    <row r="1693" spans="1:15" s="44" customFormat="1" ht="12.7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</row>
    <row r="1694" spans="1:15" s="44" customFormat="1" ht="12.7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</row>
    <row r="1695" spans="1:15" s="44" customFormat="1" ht="12.7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</row>
    <row r="1696" spans="1:15" s="44" customFormat="1" ht="12.7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</row>
    <row r="1697" spans="1:15" s="44" customFormat="1" ht="12.7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</row>
    <row r="1698" spans="1:15" s="44" customFormat="1" ht="12.7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</row>
    <row r="1699" spans="1:15" s="44" customFormat="1" ht="12.7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</row>
    <row r="1700" spans="1:15" s="44" customFormat="1" ht="12.7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</row>
    <row r="1701" spans="1:15" s="44" customFormat="1" ht="12.7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</row>
    <row r="1702" spans="1:15" s="44" customFormat="1" ht="12.7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</row>
    <row r="1703" spans="1:15" s="44" customFormat="1" ht="12.7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</row>
    <row r="1704" spans="1:15" s="44" customFormat="1" ht="12.7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</row>
    <row r="1705" spans="1:15" s="44" customFormat="1" ht="12.7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</row>
    <row r="1706" spans="1:15" s="44" customFormat="1" ht="12.7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</row>
    <row r="1707" spans="1:15" s="44" customFormat="1" ht="12.7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</row>
    <row r="1708" spans="1:15" s="44" customFormat="1" ht="12.7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</row>
    <row r="1709" spans="1:15" s="44" customFormat="1" ht="12.7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</row>
    <row r="1710" spans="1:15" s="44" customFormat="1" ht="12.7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</row>
    <row r="1711" spans="1:15" s="44" customFormat="1" ht="12.7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</row>
    <row r="1712" spans="1:15" s="44" customFormat="1" ht="12.7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</row>
    <row r="1713" spans="1:15" s="44" customFormat="1" ht="12.7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</row>
    <row r="1714" spans="1:15" s="44" customFormat="1" ht="12.7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</row>
    <row r="1715" spans="1:15" s="44" customFormat="1" ht="12.7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</row>
    <row r="1716" spans="1:15" s="44" customFormat="1" ht="12.7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</row>
    <row r="1717" spans="1:15" s="44" customFormat="1" ht="12.7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</row>
    <row r="1718" spans="1:15" s="44" customFormat="1" ht="12.7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</row>
    <row r="1719" spans="1:15" s="44" customFormat="1" ht="12.7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</row>
    <row r="1720" spans="1:15" s="44" customFormat="1" ht="12.7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</row>
    <row r="1721" spans="1:15" s="44" customFormat="1" ht="12.7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</row>
    <row r="1722" spans="1:15" s="44" customFormat="1" ht="12.7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</row>
    <row r="1723" spans="1:15" s="44" customFormat="1" ht="12.7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</row>
    <row r="1724" spans="1:15" s="44" customFormat="1" ht="12.7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</row>
    <row r="1725" spans="1:15" s="44" customFormat="1" ht="12.7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</row>
    <row r="1726" spans="1:15" s="44" customFormat="1" ht="12.7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</row>
    <row r="1727" spans="1:15" s="44" customFormat="1" ht="12.7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</row>
    <row r="1728" spans="1:15" s="44" customFormat="1" ht="12.7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</row>
    <row r="1729" spans="1:15" s="44" customFormat="1" ht="12.7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</row>
    <row r="1730" spans="1:15" s="44" customFormat="1" ht="12.7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</row>
    <row r="1731" spans="1:15" s="44" customFormat="1" ht="12.7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</row>
    <row r="1732" spans="1:15" s="44" customFormat="1" ht="12.7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</row>
    <row r="1733" spans="1:15" s="44" customFormat="1" ht="12.7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</row>
    <row r="1734" spans="1:15" s="44" customFormat="1" ht="12.7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</row>
    <row r="1735" spans="1:15" s="44" customFormat="1" ht="12.7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</row>
    <row r="1736" spans="1:15" s="44" customFormat="1" ht="12.7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</row>
    <row r="1737" spans="1:15" s="44" customFormat="1" ht="12.7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</row>
    <row r="1738" spans="1:15" s="44" customFormat="1" ht="12.7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</row>
    <row r="1739" spans="1:15" s="44" customFormat="1" ht="12.7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</row>
    <row r="1740" spans="1:15" s="44" customFormat="1" ht="12.7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</row>
    <row r="1741" spans="1:15" s="44" customFormat="1" ht="12.7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</row>
    <row r="1742" spans="1:15" s="44" customFormat="1" ht="12.7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</row>
    <row r="1743" spans="1:15" s="44" customFormat="1" ht="12.7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</row>
    <row r="1744" spans="1:15" s="44" customFormat="1" ht="12.7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</row>
    <row r="1745" spans="1:15" s="44" customFormat="1" ht="12.7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</row>
    <row r="1746" spans="1:15" s="44" customFormat="1" ht="12.7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</row>
    <row r="1747" spans="1:15" s="44" customFormat="1" ht="12.7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</row>
    <row r="1748" spans="1:15" s="44" customFormat="1" ht="12.7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</row>
    <row r="1749" spans="1:15" s="44" customFormat="1" ht="12.7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</row>
    <row r="1750" spans="1:15" s="44" customFormat="1" ht="12.7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</row>
    <row r="1751" spans="1:15" s="44" customFormat="1" ht="12.75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</row>
    <row r="1752" spans="1:15" s="44" customFormat="1" ht="12.75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</row>
    <row r="1753" spans="1:15" s="44" customFormat="1" ht="12.75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</row>
    <row r="1754" spans="1:15" s="44" customFormat="1" ht="12.75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</row>
    <row r="1755" spans="1:15" s="44" customFormat="1" ht="12.75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</row>
    <row r="1756" spans="1:15" s="44" customFormat="1" ht="12.75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</row>
    <row r="1757" spans="1:15" s="44" customFormat="1" ht="12.75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</row>
    <row r="1758" spans="1:15" s="44" customFormat="1" ht="12.75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</row>
    <row r="1759" spans="1:15" s="44" customFormat="1" ht="12.75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</row>
    <row r="1760" spans="1:15" s="44" customFormat="1" ht="12.75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</row>
    <row r="1761" spans="1:15" s="44" customFormat="1" ht="12.75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</row>
    <row r="1762" spans="1:15" s="44" customFormat="1" ht="12.75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</row>
    <row r="1763" spans="1:15" s="44" customFormat="1" ht="12.75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</row>
    <row r="1764" spans="1:15" s="44" customFormat="1" ht="12.75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</row>
    <row r="1765" spans="1:15" s="44" customFormat="1" ht="12.75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</row>
    <row r="1766" spans="1:15" s="44" customFormat="1" ht="12.75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</row>
    <row r="1767" spans="1:15" s="44" customFormat="1" ht="12.75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</row>
    <row r="1768" spans="1:15" s="44" customFormat="1" ht="12.75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</row>
    <row r="1769" spans="1:15" s="44" customFormat="1" ht="12.75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</row>
    <row r="1770" spans="1:15" s="44" customFormat="1" ht="12.75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</row>
    <row r="1771" spans="1:15" s="44" customFormat="1" ht="12.75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</row>
    <row r="1772" spans="1:15" s="44" customFormat="1" ht="12.75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</row>
    <row r="1773" spans="1:15" s="44" customFormat="1" ht="12.75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</row>
    <row r="1774" spans="1:15" s="44" customFormat="1" ht="12.75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</row>
    <row r="1775" spans="1:15" s="44" customFormat="1" ht="12.75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</row>
    <row r="1776" spans="1:15" s="44" customFormat="1" ht="12.75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</row>
    <row r="1777" spans="1:15" s="44" customFormat="1" ht="12.75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</row>
    <row r="1778" spans="1:15" s="44" customFormat="1" ht="12.75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</row>
    <row r="1779" spans="1:15" s="44" customFormat="1" ht="12.75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</row>
    <row r="1780" spans="1:15" s="44" customFormat="1" ht="12.75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</row>
    <row r="1781" spans="1:15" s="44" customFormat="1" ht="12.75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</row>
    <row r="1782" spans="1:15" s="44" customFormat="1" ht="12.75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</row>
    <row r="1783" spans="1:15" s="44" customFormat="1" ht="12.75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</row>
    <row r="1784" spans="1:15" s="44" customFormat="1" ht="12.75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</row>
    <row r="1785" spans="1:15" s="44" customFormat="1" ht="12.75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</row>
    <row r="1786" spans="1:15" s="44" customFormat="1" ht="12.75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</row>
    <row r="1787" spans="1:15" s="44" customFormat="1" ht="12.75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</row>
    <row r="1788" spans="1:15" s="44" customFormat="1" ht="12.75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</row>
    <row r="1789" spans="1:15" s="44" customFormat="1" ht="12.75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</row>
    <row r="1790" spans="1:15" s="44" customFormat="1" ht="12.75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</row>
    <row r="1791" spans="1:15" s="44" customFormat="1" ht="12.75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</row>
    <row r="1792" spans="1:15" s="44" customFormat="1" ht="12.75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</row>
    <row r="1793" spans="1:15" s="44" customFormat="1" ht="12.75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</row>
    <row r="1794" spans="1:15" s="44" customFormat="1" ht="12.75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</row>
    <row r="1795" spans="1:15" s="44" customFormat="1" ht="12.75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</row>
    <row r="1796" spans="1:15" s="44" customFormat="1" ht="12.75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</row>
    <row r="1797" spans="1:15" s="44" customFormat="1" ht="12.75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</row>
    <row r="1798" spans="1:15" s="44" customFormat="1" ht="12.75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</row>
    <row r="1799" spans="1:15" s="44" customFormat="1" ht="12.75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</row>
    <row r="1800" spans="1:15" s="44" customFormat="1" ht="12.75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</row>
    <row r="1801" spans="1:15" s="44" customFormat="1" ht="12.75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</row>
    <row r="1802" spans="1:15" s="44" customFormat="1" ht="12.75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</row>
    <row r="1803" spans="1:15" s="44" customFormat="1" ht="12.75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</row>
    <row r="1804" spans="1:15" s="44" customFormat="1" ht="12.75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</row>
    <row r="1805" spans="1:15" s="44" customFormat="1" ht="12.75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</row>
    <row r="1806" spans="1:15" s="44" customFormat="1" ht="12.75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</row>
    <row r="1807" spans="1:15" s="44" customFormat="1" ht="12.75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</row>
    <row r="1808" spans="1:15" s="44" customFormat="1" ht="12.75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</row>
    <row r="1809" spans="1:15" s="44" customFormat="1" ht="12.75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</row>
    <row r="1810" spans="1:15" s="44" customFormat="1" ht="12.75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</row>
    <row r="1811" spans="1:15" s="44" customFormat="1" ht="12.75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</row>
    <row r="1812" spans="1:15" s="44" customFormat="1" ht="12.75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</row>
    <row r="1813" spans="1:15" s="44" customFormat="1" ht="12.75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</row>
    <row r="1814" spans="1:15" s="44" customFormat="1" ht="12.75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</row>
    <row r="1815" spans="1:15" s="44" customFormat="1" ht="12.75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</row>
    <row r="1816" spans="1:15" s="44" customFormat="1" ht="12.75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</row>
    <row r="1817" spans="1:15" s="44" customFormat="1" ht="12.75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</row>
    <row r="1818" spans="1:15" s="44" customFormat="1" ht="12.75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</row>
    <row r="1819" spans="1:15" s="44" customFormat="1" ht="12.75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</row>
    <row r="1820" spans="1:15" s="44" customFormat="1" ht="12.75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</row>
    <row r="1821" spans="1:15" s="44" customFormat="1" ht="12.75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</row>
    <row r="1822" spans="1:15" s="44" customFormat="1" ht="12.75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</row>
    <row r="1823" spans="1:15" s="44" customFormat="1" ht="12.75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</row>
    <row r="1824" spans="1:15" s="44" customFormat="1" ht="12.75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</row>
    <row r="1825" spans="1:15" s="44" customFormat="1" ht="12.75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</row>
    <row r="1826" spans="1:15" s="44" customFormat="1" ht="12.75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</row>
    <row r="1827" spans="1:15" s="44" customFormat="1" ht="12.75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</row>
    <row r="1828" spans="1:15" s="44" customFormat="1" ht="12.75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</row>
    <row r="1829" spans="1:15" s="44" customFormat="1" ht="12.75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</row>
    <row r="1830" spans="1:15" s="44" customFormat="1" ht="12.75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</row>
    <row r="1831" spans="1:15" s="44" customFormat="1" ht="12.75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</row>
    <row r="1832" spans="1:15" s="44" customFormat="1" ht="12.75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</row>
    <row r="1833" spans="1:15" s="44" customFormat="1" ht="12.75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</row>
    <row r="1834" spans="1:15" s="44" customFormat="1" ht="12.75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</row>
    <row r="1835" spans="1:15" s="44" customFormat="1" ht="12.75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</row>
    <row r="1836" spans="1:15" s="44" customFormat="1" ht="12.75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</row>
    <row r="1837" spans="1:15" s="44" customFormat="1" ht="12.75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</row>
    <row r="1838" spans="1:15" s="44" customFormat="1" ht="12.75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</row>
    <row r="1839" spans="1:15" s="44" customFormat="1" ht="12.75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</row>
    <row r="1840" spans="1:15" s="44" customFormat="1" ht="12.75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</row>
    <row r="1841" spans="1:15" s="44" customFormat="1" ht="12.75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</row>
    <row r="1842" spans="1:15" s="44" customFormat="1" ht="12.75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</row>
    <row r="1843" spans="1:15" s="44" customFormat="1" ht="12.75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</row>
    <row r="1844" spans="1:15" s="44" customFormat="1" ht="12.75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</row>
    <row r="1845" spans="1:15" s="44" customFormat="1" ht="12.75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</row>
    <row r="1846" spans="1:15" s="44" customFormat="1" ht="12.75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</row>
    <row r="1847" spans="1:15" s="44" customFormat="1" ht="12.75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</row>
    <row r="1848" spans="1:15" s="44" customFormat="1" ht="12.75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</row>
    <row r="1849" spans="1:15" s="44" customFormat="1" ht="12.75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</row>
    <row r="1850" spans="1:15" s="44" customFormat="1" ht="12.75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</row>
    <row r="1851" spans="1:15" s="44" customFormat="1" ht="12.75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</row>
    <row r="1852" spans="1:15" s="44" customFormat="1" ht="12.75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</row>
    <row r="1853" spans="1:15" s="44" customFormat="1" ht="12.75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</row>
    <row r="1854" spans="1:15" s="44" customFormat="1" ht="12.75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</row>
    <row r="1855" spans="1:15" s="44" customFormat="1" ht="12.75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</row>
    <row r="1856" spans="1:15" s="44" customFormat="1" ht="12.75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</row>
    <row r="1857" spans="1:15" s="44" customFormat="1" ht="12.75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</row>
    <row r="1858" spans="1:15" s="44" customFormat="1" ht="12.75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</row>
    <row r="1859" spans="1:15" s="44" customFormat="1" ht="12.75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</row>
    <row r="1860" spans="1:15" s="44" customFormat="1" ht="12.75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</row>
    <row r="1861" spans="1:15" s="44" customFormat="1" ht="12.75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</row>
    <row r="1862" spans="1:15" s="44" customFormat="1" ht="12.75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</row>
    <row r="1863" spans="1:15" s="44" customFormat="1" ht="12.75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</row>
    <row r="1864" spans="1:15" s="44" customFormat="1" ht="12.75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</row>
    <row r="1865" spans="1:15" s="44" customFormat="1" ht="12.75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</row>
    <row r="1866" spans="1:15" s="44" customFormat="1" ht="12.75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</row>
    <row r="1867" spans="1:15" s="44" customFormat="1" ht="12.75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</row>
    <row r="1868" spans="1:15" s="44" customFormat="1" ht="12.75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</row>
    <row r="1869" spans="1:15" s="44" customFormat="1" ht="12.75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</row>
    <row r="1870" spans="1:15" s="44" customFormat="1" ht="12.75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</row>
    <row r="1871" spans="1:15" s="44" customFormat="1" ht="12.75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</row>
    <row r="1872" spans="1:15" s="44" customFormat="1" ht="12.75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</row>
    <row r="1873" spans="1:15" s="44" customFormat="1" ht="12.75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</row>
    <row r="1874" spans="1:15" s="44" customFormat="1" ht="12.75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</row>
    <row r="1875" spans="1:15" s="44" customFormat="1" ht="12.75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</row>
    <row r="1876" spans="1:15" s="44" customFormat="1" ht="12.75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</row>
    <row r="1877" spans="1:15" s="44" customFormat="1" ht="12.75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</row>
    <row r="1878" spans="1:15" s="44" customFormat="1" ht="12.75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</row>
    <row r="1879" spans="1:15" s="44" customFormat="1" ht="12.75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</row>
    <row r="1880" spans="1:15" s="44" customFormat="1" ht="12.75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</row>
    <row r="1881" spans="1:15" s="44" customFormat="1" ht="12.75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</row>
    <row r="1882" spans="1:15" s="44" customFormat="1" ht="12.75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</row>
    <row r="1883" spans="1:15" s="44" customFormat="1" ht="12.75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</row>
    <row r="1884" spans="1:15" s="44" customFormat="1" ht="12.75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</row>
    <row r="1885" spans="1:15" s="44" customFormat="1" ht="12.75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</row>
    <row r="1886" spans="1:15" s="44" customFormat="1" ht="12.75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</row>
    <row r="1887" spans="1:15" s="44" customFormat="1" ht="12.75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</row>
    <row r="1888" spans="1:15" s="44" customFormat="1" ht="12.75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</row>
    <row r="1889" spans="1:15" s="44" customFormat="1" ht="12.75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</row>
    <row r="1890" spans="1:15" s="44" customFormat="1" ht="12.75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</row>
    <row r="1891" spans="1:15" s="44" customFormat="1" ht="12.75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</row>
    <row r="1892" spans="1:15" s="44" customFormat="1" ht="12.75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</row>
    <row r="1893" spans="1:15" s="44" customFormat="1" ht="12.75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</row>
    <row r="1894" spans="1:15" s="44" customFormat="1" ht="12.75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</row>
    <row r="1895" spans="1:15" s="44" customFormat="1" ht="12.75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</row>
    <row r="1896" spans="1:15" s="44" customFormat="1" ht="12.75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</row>
    <row r="1897" spans="1:15" s="44" customFormat="1" ht="12.75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</row>
    <row r="1898" spans="1:15" s="44" customFormat="1" ht="12.75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</row>
    <row r="1899" spans="1:15" s="44" customFormat="1" ht="12.75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</row>
    <row r="1900" spans="1:15" s="44" customFormat="1" ht="12.75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</row>
    <row r="1901" spans="1:15" s="44" customFormat="1" ht="12.75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</row>
    <row r="1902" spans="1:15" s="44" customFormat="1" ht="12.75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</row>
    <row r="1903" spans="1:15" s="44" customFormat="1" ht="12.75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</row>
    <row r="1904" spans="1:15" s="44" customFormat="1" ht="12.75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</row>
    <row r="1905" spans="1:15" s="44" customFormat="1" ht="12.75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</row>
    <row r="1906" spans="1:15" s="44" customFormat="1" ht="12.75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</row>
    <row r="1907" spans="1:15" s="44" customFormat="1" ht="12.75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</row>
    <row r="1908" spans="1:15" s="44" customFormat="1" ht="12.75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</row>
    <row r="1909" spans="1:15" s="44" customFormat="1" ht="12.75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</row>
    <row r="1910" spans="1:15" s="44" customFormat="1" ht="12.75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</row>
    <row r="1911" spans="1:15" s="44" customFormat="1" ht="12.75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</row>
    <row r="1912" spans="1:15" s="44" customFormat="1" ht="12.75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</row>
    <row r="1913" spans="1:15" s="44" customFormat="1" ht="12.75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</row>
    <row r="1914" spans="1:15" s="44" customFormat="1" ht="12.75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</row>
    <row r="1915" spans="1:15" s="44" customFormat="1" ht="12.75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</row>
    <row r="1916" spans="1:15" s="44" customFormat="1" ht="12.75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</row>
    <row r="1917" spans="1:15" s="44" customFormat="1" ht="12.75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</row>
    <row r="1918" spans="1:15" s="44" customFormat="1" ht="12.75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</row>
    <row r="1919" spans="1:15" s="44" customFormat="1" ht="12.75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</row>
    <row r="1920" spans="1:15" s="44" customFormat="1" ht="12.75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</row>
    <row r="1921" spans="1:15" s="44" customFormat="1" ht="12.75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</row>
    <row r="1922" spans="1:15" s="44" customFormat="1" ht="12.75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</row>
    <row r="1923" spans="1:15" s="44" customFormat="1" ht="12.75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</row>
    <row r="1924" spans="1:15" s="44" customFormat="1" ht="12.75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</row>
    <row r="1925" spans="1:15" s="44" customFormat="1" ht="12.75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</row>
    <row r="1926" spans="1:15" s="44" customFormat="1" ht="12.75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</row>
    <row r="1927" spans="1:15" s="44" customFormat="1" ht="12.75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</row>
    <row r="1928" spans="1:15" s="44" customFormat="1" ht="12.75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</row>
    <row r="1929" spans="1:15" s="44" customFormat="1" ht="12.75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</row>
    <row r="1930" spans="1:15" s="44" customFormat="1" ht="12.75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</row>
    <row r="1931" spans="1:15" s="44" customFormat="1" ht="12.75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</row>
    <row r="1932" spans="1:15" s="44" customFormat="1" ht="12.75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</row>
    <row r="1933" spans="1:15" s="44" customFormat="1" ht="12.75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</row>
    <row r="1934" spans="1:15" s="44" customFormat="1" ht="12.75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</row>
    <row r="1935" spans="1:15" s="44" customFormat="1" ht="12.75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</row>
    <row r="1936" spans="1:15" s="44" customFormat="1" ht="12.75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</row>
    <row r="1937" spans="1:15" s="44" customFormat="1" ht="12.75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</row>
    <row r="1938" spans="1:15" s="44" customFormat="1" ht="12.75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</row>
    <row r="1939" spans="1:15" s="44" customFormat="1" ht="12.75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</row>
    <row r="1940" spans="1:15" s="44" customFormat="1" ht="12.75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</row>
    <row r="1941" spans="1:15" s="44" customFormat="1" ht="12.75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</row>
    <row r="1942" spans="1:15" s="44" customFormat="1" ht="12.75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</row>
    <row r="1943" spans="1:15" s="44" customFormat="1" ht="12.75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</row>
    <row r="1944" spans="1:15" s="44" customFormat="1" ht="12.75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</row>
    <row r="1945" spans="1:15" s="44" customFormat="1" ht="12.75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</row>
    <row r="1946" spans="1:15" s="44" customFormat="1" ht="12.75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</row>
    <row r="1947" spans="1:15" s="44" customFormat="1" ht="12.75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</row>
    <row r="1948" spans="1:15" s="44" customFormat="1" ht="12.75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</row>
    <row r="1949" spans="1:15" s="44" customFormat="1" ht="12.75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</row>
    <row r="1950" spans="1:15" s="44" customFormat="1" ht="12.75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</row>
    <row r="1951" spans="1:15" s="44" customFormat="1" ht="12.75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</row>
    <row r="1952" spans="1:15" s="44" customFormat="1" ht="12.75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</row>
    <row r="1953" spans="1:15" s="44" customFormat="1" ht="12.75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</row>
    <row r="1954" spans="1:15" s="44" customFormat="1" ht="12.75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</row>
    <row r="1955" spans="1:15" s="44" customFormat="1" ht="12.75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</row>
    <row r="1956" spans="1:15" s="44" customFormat="1" ht="12.75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</row>
    <row r="1957" spans="1:15" s="44" customFormat="1" ht="12.75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</row>
    <row r="1958" spans="1:15" s="44" customFormat="1" ht="12.75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</row>
    <row r="1959" spans="1:15" s="44" customFormat="1" ht="12.75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</row>
    <row r="1960" spans="1:15" s="44" customFormat="1" ht="12.75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</row>
    <row r="1961" spans="1:15" s="44" customFormat="1" ht="12.75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</row>
    <row r="1962" spans="1:15" s="44" customFormat="1" ht="12.75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</row>
    <row r="1963" spans="1:15" s="44" customFormat="1" ht="12.75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</row>
    <row r="1964" spans="1:15" s="44" customFormat="1" ht="12.75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</row>
    <row r="1965" spans="1:15" s="44" customFormat="1" ht="12.75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</row>
    <row r="1966" spans="1:15" s="44" customFormat="1" ht="12.75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</row>
    <row r="1967" spans="1:15" s="44" customFormat="1" ht="12.75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</row>
    <row r="1968" spans="1:15" s="44" customFormat="1" ht="12.75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</row>
    <row r="1969" spans="1:15" s="44" customFormat="1" ht="12.75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</row>
    <row r="1970" spans="1:15" s="44" customFormat="1" ht="12.75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</row>
    <row r="1971" spans="1:15" s="44" customFormat="1" ht="12.75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</row>
    <row r="1972" spans="1:15" s="44" customFormat="1" ht="12.75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</row>
    <row r="1973" spans="1:15" s="44" customFormat="1" ht="12.75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</row>
    <row r="1974" spans="1:15" s="44" customFormat="1" ht="12.75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</row>
    <row r="1975" spans="1:15" s="44" customFormat="1" ht="12.75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</row>
    <row r="1976" spans="1:15" s="44" customFormat="1" ht="12.75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</row>
    <row r="1977" spans="1:15" s="44" customFormat="1" ht="12.75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</row>
    <row r="1978" spans="1:15" s="44" customFormat="1" ht="12.75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</row>
    <row r="1979" spans="1:15" s="44" customFormat="1" ht="12.75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</row>
    <row r="1980" spans="1:15" s="44" customFormat="1" ht="12.75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</row>
    <row r="1981" spans="1:15" s="44" customFormat="1" ht="12.75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</row>
    <row r="1982" spans="1:15" s="44" customFormat="1" ht="12.75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</row>
    <row r="1983" spans="1:15" s="44" customFormat="1" ht="12.75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</row>
    <row r="1984" spans="1:15" s="44" customFormat="1" ht="12.75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</row>
    <row r="1985" spans="1:15" s="44" customFormat="1" ht="12.75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</row>
    <row r="1986" spans="1:15" s="44" customFormat="1" ht="12.75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</row>
    <row r="1987" spans="1:15" s="44" customFormat="1" ht="12.75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</row>
    <row r="1988" spans="1:15" s="44" customFormat="1" ht="12.75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</row>
    <row r="1989" spans="1:15" s="44" customFormat="1" ht="12.75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</row>
    <row r="1990" spans="1:15" s="44" customFormat="1" ht="12.75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</row>
    <row r="1991" spans="1:15" s="44" customFormat="1" ht="12.75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</row>
    <row r="1992" spans="1:15" s="44" customFormat="1" ht="12.75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</row>
    <row r="1993" spans="1:15" s="44" customFormat="1" ht="12.75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</row>
    <row r="1994" spans="1:15" s="44" customFormat="1" ht="12.75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</row>
    <row r="1995" spans="1:15" s="44" customFormat="1" ht="12.75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</row>
    <row r="1996" spans="1:15" s="44" customFormat="1" ht="12.75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</row>
    <row r="1997" spans="1:15" s="44" customFormat="1" ht="12.75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</row>
    <row r="1998" spans="1:15" s="44" customFormat="1" ht="12.75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</row>
    <row r="1999" spans="1:15" s="44" customFormat="1" ht="12.75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</row>
    <row r="2000" spans="1:15" s="44" customFormat="1" ht="12.75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</row>
    <row r="2001" spans="1:15" s="44" customFormat="1" ht="12.75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</row>
    <row r="2002" spans="1:15" s="44" customFormat="1" ht="12.75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</row>
    <row r="2003" spans="1:15" s="44" customFormat="1" ht="12.75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</row>
    <row r="2004" spans="1:15" s="44" customFormat="1" ht="12.75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</row>
    <row r="2005" spans="1:15" s="44" customFormat="1" ht="12.75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</row>
    <row r="2006" spans="1:15" s="44" customFormat="1" ht="12.75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</row>
    <row r="2007" spans="1:15" s="44" customFormat="1" ht="12.75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</row>
    <row r="2008" spans="1:15" s="44" customFormat="1" ht="12.75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</row>
    <row r="2009" spans="1:15" s="44" customFormat="1" ht="12.75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</row>
    <row r="2010" spans="1:15" s="44" customFormat="1" ht="12.75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</row>
    <row r="2011" spans="1:15" s="44" customFormat="1" ht="12.75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</row>
    <row r="2012" spans="1:15" s="44" customFormat="1" ht="12.75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</row>
    <row r="2013" spans="1:15" s="44" customFormat="1" ht="12.75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</row>
    <row r="2014" spans="1:15" s="44" customFormat="1" ht="12.75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</row>
    <row r="2015" spans="1:15" s="44" customFormat="1" ht="12.75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</row>
    <row r="2016" spans="1:15" s="44" customFormat="1" ht="12.75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</row>
    <row r="2017" spans="1:15" s="44" customFormat="1" ht="12.75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</row>
    <row r="2018" spans="1:15" s="44" customFormat="1" ht="12.75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</row>
    <row r="2019" spans="1:15" s="44" customFormat="1" ht="12.75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</row>
    <row r="2020" spans="1:15" s="44" customFormat="1" ht="12.75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</row>
    <row r="2021" spans="1:15" s="44" customFormat="1" ht="12.75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</row>
    <row r="2022" spans="1:15" s="44" customFormat="1" ht="12.75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</row>
    <row r="2023" spans="1:15" s="44" customFormat="1" ht="12.75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</row>
    <row r="2024" spans="1:15" s="44" customFormat="1" ht="12.75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</row>
    <row r="2025" spans="1:15" s="44" customFormat="1" ht="12.75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</row>
    <row r="2026" spans="1:15" s="44" customFormat="1" ht="12.75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</row>
    <row r="2027" spans="1:15" s="44" customFormat="1" ht="12.75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</row>
    <row r="2028" spans="1:15" s="44" customFormat="1" ht="12.75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</row>
    <row r="2029" spans="1:15" s="44" customFormat="1" ht="12.75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</row>
    <row r="2030" spans="1:15" s="44" customFormat="1" ht="12.75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</row>
    <row r="2031" spans="1:15" s="44" customFormat="1" ht="12.75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</row>
    <row r="2032" spans="1:15" s="44" customFormat="1" ht="12.75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</row>
    <row r="2033" spans="1:15" s="44" customFormat="1" ht="12.75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</row>
    <row r="2034" spans="1:15" s="44" customFormat="1" ht="12.75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</row>
    <row r="2035" spans="1:15" s="44" customFormat="1" ht="12.75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</row>
    <row r="2036" spans="1:15" s="44" customFormat="1" ht="12.75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</row>
    <row r="2037" spans="1:15" s="44" customFormat="1" ht="12.75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</row>
    <row r="2038" spans="1:15" s="44" customFormat="1" ht="12.75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</row>
    <row r="2039" spans="1:15" s="44" customFormat="1" ht="12.75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</row>
    <row r="2040" spans="1:15" s="44" customFormat="1" ht="12.75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</row>
    <row r="2041" spans="1:15" s="44" customFormat="1" ht="12.75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</row>
    <row r="2042" spans="1:15" s="44" customFormat="1" ht="12.75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</row>
    <row r="2043" spans="1:15" s="44" customFormat="1" ht="12.75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</row>
    <row r="2044" spans="1:15" s="44" customFormat="1" ht="12.75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</row>
    <row r="2045" spans="1:15" s="44" customFormat="1" ht="12.75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</row>
    <row r="2046" spans="1:15" s="44" customFormat="1" ht="12.75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</row>
    <row r="2047" spans="1:15" s="44" customFormat="1" ht="12.75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</row>
    <row r="2048" spans="1:15" s="44" customFormat="1" ht="12.75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</row>
    <row r="2049" spans="1:15" s="44" customFormat="1" ht="12.75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</row>
    <row r="2050" spans="1:15" s="44" customFormat="1" ht="12.75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</row>
    <row r="2051" spans="1:15" s="44" customFormat="1" ht="12.75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</row>
    <row r="2052" spans="1:15" s="44" customFormat="1" ht="12.75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</row>
    <row r="2053" spans="1:15" s="44" customFormat="1" ht="12.75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</row>
    <row r="2054" spans="1:15" s="44" customFormat="1" ht="12.75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</row>
    <row r="2055" spans="1:15" s="44" customFormat="1" ht="12.75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</row>
    <row r="2056" spans="1:15" s="44" customFormat="1" ht="12.75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</row>
    <row r="2057" spans="1:15" s="44" customFormat="1" ht="12.75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</row>
    <row r="2058" spans="1:15" s="44" customFormat="1" ht="12.75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</row>
    <row r="2059" spans="1:15" s="44" customFormat="1" ht="12.75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</row>
    <row r="2060" spans="1:15" s="44" customFormat="1" ht="12.75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</row>
    <row r="2061" spans="1:15" s="44" customFormat="1" ht="12.75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</row>
    <row r="2062" spans="1:15" s="44" customFormat="1" ht="12.75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</row>
    <row r="2063" spans="1:15" s="44" customFormat="1" ht="12.75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</row>
    <row r="2064" spans="1:15" s="44" customFormat="1" ht="12.75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</row>
    <row r="2065" spans="1:15" s="44" customFormat="1" ht="12.75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</row>
    <row r="2066" spans="1:15" s="44" customFormat="1" ht="12.75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</row>
    <row r="2067" spans="1:15" s="44" customFormat="1" ht="12.75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</row>
    <row r="2068" spans="1:15" s="44" customFormat="1" ht="12.75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</row>
    <row r="2069" spans="1:15" s="44" customFormat="1" ht="12.75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</row>
    <row r="2070" spans="1:15" s="44" customFormat="1" ht="12.75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</row>
    <row r="2071" spans="1:15" s="44" customFormat="1" ht="12.75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</row>
    <row r="2072" spans="1:15" s="44" customFormat="1" ht="12.75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</row>
    <row r="2073" spans="1:15" s="44" customFormat="1" ht="12.75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</row>
    <row r="2074" spans="1:15" s="44" customFormat="1" ht="12.75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</row>
    <row r="2075" spans="1:15" s="44" customFormat="1" ht="12.75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</row>
    <row r="2076" spans="1:15" s="44" customFormat="1" ht="12.75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</row>
    <row r="2077" spans="1:15" s="44" customFormat="1" ht="12.75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</row>
    <row r="2078" spans="1:15" s="44" customFormat="1" ht="12.75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</row>
    <row r="2079" spans="1:15" s="44" customFormat="1" ht="12.75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</row>
    <row r="2080" spans="1:15" s="44" customFormat="1" ht="12.75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</row>
    <row r="2081" spans="1:15" s="44" customFormat="1" ht="12.75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</row>
    <row r="2082" spans="1:15" s="44" customFormat="1" ht="12.75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</row>
    <row r="2083" spans="1:15" s="44" customFormat="1" ht="12.75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</row>
    <row r="2084" spans="1:15" s="44" customFormat="1" ht="12.75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</row>
    <row r="2085" spans="1:15" s="44" customFormat="1" ht="12.75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</row>
    <row r="2086" spans="1:15" s="44" customFormat="1" ht="12.75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</row>
    <row r="2087" spans="1:15" s="44" customFormat="1" ht="12.75">
      <c r="A2087"/>
      <c r="B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</row>
    <row r="2088" spans="1:15" s="44" customFormat="1" ht="12.75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</row>
    <row r="2089" spans="1:15" s="44" customFormat="1" ht="12.75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</row>
    <row r="2090" spans="1:15" s="44" customFormat="1" ht="12.75">
      <c r="A2090"/>
      <c r="B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</row>
    <row r="2091" spans="1:15" s="44" customFormat="1" ht="12.75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</row>
    <row r="2092" spans="1:15" s="44" customFormat="1" ht="12.75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</row>
    <row r="2093" spans="1:15" s="44" customFormat="1" ht="12.75">
      <c r="A2093"/>
      <c r="B2093"/>
      <c r="C2093"/>
      <c r="D2093"/>
      <c r="E2093"/>
      <c r="F2093"/>
      <c r="G2093"/>
      <c r="H2093"/>
      <c r="I2093"/>
      <c r="J2093"/>
      <c r="K2093"/>
      <c r="L2093"/>
      <c r="M2093"/>
      <c r="N2093"/>
      <c r="O2093"/>
    </row>
    <row r="2094" spans="1:15" s="44" customFormat="1" ht="12.75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</row>
    <row r="2095" spans="1:15" s="44" customFormat="1" ht="12.75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</row>
    <row r="2096" spans="1:15" s="44" customFormat="1" ht="12.75">
      <c r="A2096"/>
      <c r="B2096"/>
      <c r="C2096"/>
      <c r="D2096"/>
      <c r="E2096"/>
      <c r="F2096"/>
      <c r="G2096"/>
      <c r="H2096"/>
      <c r="I2096"/>
      <c r="J2096"/>
      <c r="K2096"/>
      <c r="L2096"/>
      <c r="M2096"/>
      <c r="N2096"/>
      <c r="O2096"/>
    </row>
    <row r="2097" spans="1:15" s="44" customFormat="1" ht="12.75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</row>
    <row r="2098" spans="1:15" s="44" customFormat="1" ht="12.75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</row>
    <row r="2099" spans="1:15" s="44" customFormat="1" ht="12.75">
      <c r="A2099"/>
      <c r="B2099"/>
      <c r="C2099"/>
      <c r="D2099"/>
      <c r="E2099"/>
      <c r="F2099"/>
      <c r="G2099"/>
      <c r="H2099"/>
      <c r="I2099"/>
      <c r="J2099"/>
      <c r="K2099"/>
      <c r="L2099"/>
      <c r="M2099"/>
      <c r="N2099"/>
      <c r="O2099"/>
    </row>
    <row r="2100" spans="1:15" s="44" customFormat="1" ht="12.75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</row>
    <row r="2101" spans="1:15" s="44" customFormat="1" ht="12.75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</row>
    <row r="2102" spans="1:15" s="44" customFormat="1" ht="12.75">
      <c r="A2102"/>
      <c r="B2102"/>
      <c r="C2102"/>
      <c r="D2102"/>
      <c r="E2102"/>
      <c r="F2102"/>
      <c r="G2102"/>
      <c r="H2102"/>
      <c r="I2102"/>
      <c r="J2102"/>
      <c r="K2102"/>
      <c r="L2102"/>
      <c r="M2102"/>
      <c r="N2102"/>
      <c r="O2102"/>
    </row>
    <row r="2103" spans="1:15" s="44" customFormat="1" ht="12.75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</row>
    <row r="2104" spans="1:15" s="44" customFormat="1" ht="12.75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</row>
    <row r="2105" spans="1:15" s="44" customFormat="1" ht="12.75">
      <c r="A2105"/>
      <c r="B2105"/>
      <c r="C2105"/>
      <c r="D2105"/>
      <c r="E2105"/>
      <c r="F2105"/>
      <c r="G2105"/>
      <c r="H2105"/>
      <c r="I2105"/>
      <c r="J2105"/>
      <c r="K2105"/>
      <c r="L2105"/>
      <c r="M2105"/>
      <c r="N2105"/>
      <c r="O2105"/>
    </row>
    <row r="2106" spans="1:15" s="44" customFormat="1" ht="12.75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</row>
    <row r="2107" spans="1:15" s="44" customFormat="1" ht="12.75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</row>
    <row r="2108" spans="1:15" s="44" customFormat="1" ht="12.75">
      <c r="A2108"/>
      <c r="B2108"/>
      <c r="C2108"/>
      <c r="D2108"/>
      <c r="E2108"/>
      <c r="F2108"/>
      <c r="G2108"/>
      <c r="H2108"/>
      <c r="I2108"/>
      <c r="J2108"/>
      <c r="K2108"/>
      <c r="L2108"/>
      <c r="M2108"/>
      <c r="N2108"/>
      <c r="O2108"/>
    </row>
    <row r="2109" spans="1:15" s="44" customFormat="1" ht="12.75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</row>
    <row r="2110" spans="1:15" s="44" customFormat="1" ht="12.75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</row>
    <row r="2111" spans="1:15" s="44" customFormat="1" ht="12.75">
      <c r="A2111"/>
      <c r="B2111"/>
      <c r="C2111"/>
      <c r="D2111"/>
      <c r="E2111"/>
      <c r="F2111"/>
      <c r="G2111"/>
      <c r="H2111"/>
      <c r="I2111"/>
      <c r="J2111"/>
      <c r="K2111"/>
      <c r="L2111"/>
      <c r="M2111"/>
      <c r="N2111"/>
      <c r="O2111"/>
    </row>
    <row r="2112" spans="1:15" s="44" customFormat="1" ht="12.75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</row>
    <row r="2113" spans="1:15" s="44" customFormat="1" ht="12.75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</row>
    <row r="2114" spans="1:15" s="44" customFormat="1" ht="12.75">
      <c r="A2114"/>
      <c r="B2114"/>
      <c r="C2114"/>
      <c r="D2114"/>
      <c r="E2114"/>
      <c r="F2114"/>
      <c r="G2114"/>
      <c r="H2114"/>
      <c r="I2114"/>
      <c r="J2114"/>
      <c r="K2114"/>
      <c r="L2114"/>
      <c r="M2114"/>
      <c r="N2114"/>
      <c r="O2114"/>
    </row>
    <row r="2115" spans="1:15" s="44" customFormat="1" ht="12.75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</row>
    <row r="2116" spans="1:15" s="44" customFormat="1" ht="12.75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</row>
    <row r="2117" spans="1:15" s="44" customFormat="1" ht="12.75">
      <c r="A2117"/>
      <c r="B2117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</row>
    <row r="2118" spans="1:15" s="44" customFormat="1" ht="12.75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</row>
    <row r="2119" spans="1:15" s="44" customFormat="1" ht="12.75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</row>
    <row r="2120" spans="1:15" s="44" customFormat="1" ht="12.75">
      <c r="A2120"/>
      <c r="B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</row>
    <row r="2121" spans="1:15" s="44" customFormat="1" ht="12.75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</row>
    <row r="2122" spans="1:15" s="44" customFormat="1" ht="12.75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</row>
    <row r="2123" spans="1:15" s="44" customFormat="1" ht="12.75">
      <c r="A2123"/>
      <c r="B2123"/>
      <c r="C2123"/>
      <c r="D2123"/>
      <c r="E2123"/>
      <c r="F2123"/>
      <c r="G2123"/>
      <c r="H2123"/>
      <c r="I2123"/>
      <c r="J2123"/>
      <c r="K2123"/>
      <c r="L2123"/>
      <c r="M2123"/>
      <c r="N2123"/>
      <c r="O2123"/>
    </row>
    <row r="2124" spans="1:15" s="44" customFormat="1" ht="12.75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</row>
    <row r="2125" spans="1:15" s="44" customFormat="1" ht="12.75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</row>
    <row r="2126" spans="1:15" s="44" customFormat="1" ht="12.75">
      <c r="A2126"/>
      <c r="B2126"/>
      <c r="C2126"/>
      <c r="D2126"/>
      <c r="E2126"/>
      <c r="F2126"/>
      <c r="G2126"/>
      <c r="H2126"/>
      <c r="I2126"/>
      <c r="J2126"/>
      <c r="K2126"/>
      <c r="L2126"/>
      <c r="M2126"/>
      <c r="N2126"/>
      <c r="O2126"/>
    </row>
    <row r="2127" spans="1:15" s="44" customFormat="1" ht="12.75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</row>
    <row r="2128" spans="1:15" s="44" customFormat="1" ht="12.75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</row>
    <row r="2129" spans="1:15" s="44" customFormat="1" ht="12.75">
      <c r="A2129"/>
      <c r="B2129"/>
      <c r="C2129"/>
      <c r="D2129"/>
      <c r="E2129"/>
      <c r="F2129"/>
      <c r="G2129"/>
      <c r="H2129"/>
      <c r="I2129"/>
      <c r="J2129"/>
      <c r="K2129"/>
      <c r="L2129"/>
      <c r="M2129"/>
      <c r="N2129"/>
      <c r="O2129"/>
    </row>
    <row r="2130" spans="1:15" s="44" customFormat="1" ht="12.75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</row>
    <row r="2131" spans="1:15" s="44" customFormat="1" ht="12.75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</row>
    <row r="2132" spans="1:15" s="44" customFormat="1" ht="12.75">
      <c r="A2132"/>
      <c r="B2132"/>
      <c r="C2132"/>
      <c r="D2132"/>
      <c r="E2132"/>
      <c r="F2132"/>
      <c r="G2132"/>
      <c r="H2132"/>
      <c r="I2132"/>
      <c r="J2132"/>
      <c r="K2132"/>
      <c r="L2132"/>
      <c r="M2132"/>
      <c r="N2132"/>
      <c r="O2132"/>
    </row>
    <row r="2133" spans="1:15" s="44" customFormat="1" ht="12.75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</row>
    <row r="2134" spans="1:15" s="44" customFormat="1" ht="12.75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</row>
    <row r="2135" spans="1:15" s="44" customFormat="1" ht="12.75">
      <c r="A2135"/>
      <c r="B2135"/>
      <c r="C2135"/>
      <c r="D2135"/>
      <c r="E2135"/>
      <c r="F2135"/>
      <c r="G2135"/>
      <c r="H2135"/>
      <c r="I2135"/>
      <c r="J2135"/>
      <c r="K2135"/>
      <c r="L2135"/>
      <c r="M2135"/>
      <c r="N2135"/>
      <c r="O2135"/>
    </row>
    <row r="2136" spans="1:15" s="44" customFormat="1" ht="12.75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</row>
    <row r="2137" spans="1:15" s="44" customFormat="1" ht="12.75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</row>
    <row r="2138" spans="1:15" s="44" customFormat="1" ht="12.75">
      <c r="A2138"/>
      <c r="B2138"/>
      <c r="C2138"/>
      <c r="D2138"/>
      <c r="E2138"/>
      <c r="F2138"/>
      <c r="G2138"/>
      <c r="H2138"/>
      <c r="I2138"/>
      <c r="J2138"/>
      <c r="K2138"/>
      <c r="L2138"/>
      <c r="M2138"/>
      <c r="N2138"/>
      <c r="O2138"/>
    </row>
    <row r="2139" spans="1:15" s="44" customFormat="1" ht="12.75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</row>
    <row r="2140" spans="1:15" s="44" customFormat="1" ht="12.75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</row>
    <row r="2141" spans="1:15" s="44" customFormat="1" ht="12.75">
      <c r="A2141"/>
      <c r="B2141"/>
      <c r="C2141"/>
      <c r="D2141"/>
      <c r="E2141"/>
      <c r="F2141"/>
      <c r="G2141"/>
      <c r="H2141"/>
      <c r="I2141"/>
      <c r="J2141"/>
      <c r="K2141"/>
      <c r="L2141"/>
      <c r="M2141"/>
      <c r="N2141"/>
      <c r="O2141"/>
    </row>
    <row r="2142" spans="1:15" s="44" customFormat="1" ht="12.75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</row>
    <row r="2143" spans="1:15" s="44" customFormat="1" ht="12.75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</row>
    <row r="2144" spans="1:15" s="44" customFormat="1" ht="12.75">
      <c r="A2144"/>
      <c r="B2144"/>
      <c r="C2144"/>
      <c r="D2144"/>
      <c r="E2144"/>
      <c r="F2144"/>
      <c r="G2144"/>
      <c r="H2144"/>
      <c r="I2144"/>
      <c r="J2144"/>
      <c r="K2144"/>
      <c r="L2144"/>
      <c r="M2144"/>
      <c r="N2144"/>
      <c r="O2144"/>
    </row>
    <row r="2145" spans="1:15" s="44" customFormat="1" ht="12.75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</row>
    <row r="2146" spans="1:15" s="44" customFormat="1" ht="12.75">
      <c r="A2146"/>
      <c r="B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</row>
    <row r="2147" spans="1:15" s="44" customFormat="1" ht="12.75">
      <c r="A2147"/>
      <c r="B2147"/>
      <c r="C2147"/>
      <c r="D2147"/>
      <c r="E2147"/>
      <c r="F2147"/>
      <c r="G2147"/>
      <c r="H2147"/>
      <c r="I2147"/>
      <c r="J2147"/>
      <c r="K2147"/>
      <c r="L2147"/>
      <c r="M2147"/>
      <c r="N2147"/>
      <c r="O2147"/>
    </row>
    <row r="2148" spans="1:15" s="44" customFormat="1" ht="12.75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</row>
    <row r="2149" spans="1:15" s="44" customFormat="1" ht="12.75">
      <c r="A2149"/>
      <c r="B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</row>
  </sheetData>
  <mergeCells count="24">
    <mergeCell ref="L1:Q1"/>
    <mergeCell ref="B2:K2"/>
    <mergeCell ref="N2:U2"/>
    <mergeCell ref="B3:B6"/>
    <mergeCell ref="C3:C6"/>
    <mergeCell ref="O4:O6"/>
    <mergeCell ref="D3:D6"/>
    <mergeCell ref="E3:E6"/>
    <mergeCell ref="N5:N6"/>
    <mergeCell ref="J5:J6"/>
    <mergeCell ref="K708:N708"/>
    <mergeCell ref="K5:K6"/>
    <mergeCell ref="L5:L6"/>
    <mergeCell ref="M5:M6"/>
    <mergeCell ref="I5:I6"/>
    <mergeCell ref="G3:G6"/>
    <mergeCell ref="A3:A6"/>
    <mergeCell ref="F3:F6"/>
    <mergeCell ref="H4:H6"/>
    <mergeCell ref="I4:N4"/>
    <mergeCell ref="H3:R3"/>
    <mergeCell ref="Q5:Q6"/>
    <mergeCell ref="R5:R6"/>
    <mergeCell ref="Q4:R4"/>
  </mergeCells>
  <printOptions/>
  <pageMargins left="0" right="0" top="0.35433070866141736" bottom="0.1968503937007874" header="0.15748031496062992" footer="0.15748031496062992"/>
  <pageSetup horizontalDpi="600" verticalDpi="600" orientation="landscape" paperSize="9" scale="85" r:id="rId1"/>
  <headerFooter alignWithMargins="0">
    <oddFooter>&amp;CStrona &amp;P</oddFooter>
  </headerFooter>
  <rowBreaks count="31" manualBreakCount="31">
    <brk id="25" max="17" man="1"/>
    <brk id="48" max="17" man="1"/>
    <brk id="72" max="17" man="1"/>
    <brk id="95" max="17" man="1"/>
    <brk id="123" max="17" man="1"/>
    <brk id="141" max="17" man="1"/>
    <brk id="162" max="17" man="1"/>
    <brk id="182" max="17" man="1"/>
    <brk id="205" max="17" man="1"/>
    <brk id="226" max="17" man="1"/>
    <brk id="251" max="17" man="1"/>
    <brk id="280" max="17" man="1"/>
    <brk id="305" max="17" man="1"/>
    <brk id="327" max="17" man="1"/>
    <brk id="341" max="17" man="1"/>
    <brk id="365" max="17" man="1"/>
    <brk id="390" max="17" man="1"/>
    <brk id="405" max="17" man="1"/>
    <brk id="424" max="17" man="1"/>
    <brk id="447" max="17" man="1"/>
    <brk id="469" max="17" man="1"/>
    <brk id="488" max="17" man="1"/>
    <brk id="507" max="17" man="1"/>
    <brk id="532" max="17" man="1"/>
    <brk id="563" max="17" man="1"/>
    <brk id="586" max="17" man="1"/>
    <brk id="611" max="17" man="1"/>
    <brk id="637" max="17" man="1"/>
    <brk id="663" max="17" man="1"/>
    <brk id="683" max="17" man="1"/>
    <brk id="697" max="17" man="1"/>
  </rowBreaks>
  <colBreaks count="2" manualBreakCount="2">
    <brk id="18" max="591" man="1"/>
    <brk id="6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O54"/>
  <sheetViews>
    <sheetView workbookViewId="0" topLeftCell="C1">
      <selection activeCell="E14" sqref="E14:E16"/>
    </sheetView>
  </sheetViews>
  <sheetFormatPr defaultColWidth="9.00390625" defaultRowHeight="12.75"/>
  <cols>
    <col min="1" max="1" width="3.875" style="0" customWidth="1"/>
    <col min="2" max="2" width="4.625" style="0" customWidth="1"/>
    <col min="3" max="3" width="6.875" style="0" customWidth="1"/>
    <col min="4" max="4" width="4.875" style="0" customWidth="1"/>
    <col min="5" max="5" width="37.125" style="0" customWidth="1"/>
    <col min="6" max="7" width="11.75390625" style="0" customWidth="1"/>
    <col min="8" max="8" width="11.00390625" style="0" customWidth="1"/>
    <col min="9" max="9" width="10.375" style="0" customWidth="1"/>
    <col min="10" max="10" width="10.75390625" style="0" customWidth="1"/>
    <col min="11" max="11" width="2.875" style="0" customWidth="1"/>
    <col min="12" max="12" width="10.875" style="0" customWidth="1"/>
    <col min="13" max="13" width="11.375" style="0" customWidth="1"/>
    <col min="14" max="14" width="17.00390625" style="0" customWidth="1"/>
  </cols>
  <sheetData>
    <row r="1" ht="6" customHeight="1"/>
    <row r="2" spans="6:14" ht="12.75" customHeight="1">
      <c r="F2" s="10"/>
      <c r="G2" s="10"/>
      <c r="J2" s="887" t="s">
        <v>968</v>
      </c>
      <c r="K2" s="887"/>
      <c r="L2" s="887"/>
      <c r="M2" s="887"/>
      <c r="N2" s="887"/>
    </row>
    <row r="3" spans="1:14" ht="27.75" customHeight="1">
      <c r="A3" s="888" t="s">
        <v>1083</v>
      </c>
      <c r="B3" s="888"/>
      <c r="C3" s="888"/>
      <c r="D3" s="888"/>
      <c r="E3" s="888"/>
      <c r="F3" s="888"/>
      <c r="G3" s="888"/>
      <c r="H3" s="888"/>
      <c r="I3" s="888"/>
      <c r="J3" s="888"/>
      <c r="K3" s="888"/>
      <c r="L3" s="888"/>
      <c r="M3" s="888"/>
      <c r="N3" s="888"/>
    </row>
    <row r="4" spans="1:14" ht="15" customHeight="1">
      <c r="A4" s="806" t="s">
        <v>579</v>
      </c>
      <c r="B4" s="822" t="s">
        <v>549</v>
      </c>
      <c r="C4" s="822" t="s">
        <v>550</v>
      </c>
      <c r="D4" s="822" t="s">
        <v>923</v>
      </c>
      <c r="E4" s="806" t="s">
        <v>688</v>
      </c>
      <c r="F4" s="806" t="s">
        <v>352</v>
      </c>
      <c r="G4" s="806" t="s">
        <v>1040</v>
      </c>
      <c r="H4" s="826" t="s">
        <v>20</v>
      </c>
      <c r="I4" s="827"/>
      <c r="J4" s="827"/>
      <c r="K4" s="827"/>
      <c r="L4" s="827"/>
      <c r="M4" s="828"/>
      <c r="N4" s="806" t="s">
        <v>353</v>
      </c>
    </row>
    <row r="5" spans="1:14" ht="17.25" customHeight="1">
      <c r="A5" s="889"/>
      <c r="B5" s="823"/>
      <c r="C5" s="823"/>
      <c r="D5" s="823"/>
      <c r="E5" s="889"/>
      <c r="F5" s="889"/>
      <c r="G5" s="889"/>
      <c r="H5" s="806" t="s">
        <v>18</v>
      </c>
      <c r="I5" s="826" t="s">
        <v>356</v>
      </c>
      <c r="J5" s="827"/>
      <c r="K5" s="827"/>
      <c r="L5" s="827"/>
      <c r="M5" s="828"/>
      <c r="N5" s="889"/>
    </row>
    <row r="6" spans="1:14" ht="53.25" customHeight="1">
      <c r="A6" s="807"/>
      <c r="B6" s="824"/>
      <c r="C6" s="824"/>
      <c r="D6" s="824"/>
      <c r="E6" s="807"/>
      <c r="F6" s="807"/>
      <c r="G6" s="807"/>
      <c r="H6" s="807"/>
      <c r="I6" s="72" t="s">
        <v>355</v>
      </c>
      <c r="J6" s="72" t="s">
        <v>354</v>
      </c>
      <c r="K6" s="890" t="s">
        <v>846</v>
      </c>
      <c r="L6" s="891"/>
      <c r="M6" s="72" t="s">
        <v>357</v>
      </c>
      <c r="N6" s="807"/>
    </row>
    <row r="7" spans="1:14" ht="11.25" customHeight="1">
      <c r="A7" s="4">
        <v>1</v>
      </c>
      <c r="B7" s="28">
        <v>2</v>
      </c>
      <c r="C7" s="28">
        <v>3</v>
      </c>
      <c r="D7" s="28">
        <v>4</v>
      </c>
      <c r="E7" s="28">
        <v>5</v>
      </c>
      <c r="F7" s="28">
        <v>6</v>
      </c>
      <c r="G7" s="28">
        <v>7</v>
      </c>
      <c r="H7" s="28">
        <v>8</v>
      </c>
      <c r="I7" s="28">
        <v>9</v>
      </c>
      <c r="J7" s="504">
        <v>10</v>
      </c>
      <c r="K7" s="505"/>
      <c r="L7" s="28">
        <v>11</v>
      </c>
      <c r="M7" s="28">
        <v>12</v>
      </c>
      <c r="N7" s="28">
        <v>13</v>
      </c>
    </row>
    <row r="8" spans="1:14" ht="10.5" customHeight="1">
      <c r="A8" s="834" t="s">
        <v>585</v>
      </c>
      <c r="B8" s="847">
        <v>600</v>
      </c>
      <c r="C8" s="847">
        <v>60014</v>
      </c>
      <c r="D8" s="445">
        <v>6050</v>
      </c>
      <c r="E8" s="838" t="s">
        <v>481</v>
      </c>
      <c r="F8" s="448"/>
      <c r="G8" s="448"/>
      <c r="H8" s="471"/>
      <c r="I8" s="471"/>
      <c r="J8" s="471"/>
      <c r="K8" s="75" t="s">
        <v>563</v>
      </c>
      <c r="L8" s="713"/>
      <c r="M8" s="471"/>
      <c r="N8" s="808" t="s">
        <v>687</v>
      </c>
    </row>
    <row r="9" spans="1:14" ht="9.75" customHeight="1">
      <c r="A9" s="835"/>
      <c r="B9" s="848"/>
      <c r="C9" s="848"/>
      <c r="D9" s="446">
        <v>6057</v>
      </c>
      <c r="E9" s="839"/>
      <c r="F9" s="449">
        <v>6061656</v>
      </c>
      <c r="G9" s="502">
        <v>3002644</v>
      </c>
      <c r="H9" s="472">
        <f>I8+I9+I10+J8+J9+J10+L8+L9+L10+M8+M9+M10</f>
        <v>3002644.21</v>
      </c>
      <c r="I9" s="472">
        <v>1569518.33</v>
      </c>
      <c r="J9" s="472"/>
      <c r="K9" s="75" t="s">
        <v>564</v>
      </c>
      <c r="L9" s="713">
        <v>739659</v>
      </c>
      <c r="M9" s="472">
        <v>693466.88</v>
      </c>
      <c r="N9" s="885"/>
    </row>
    <row r="10" spans="1:14" ht="8.25" customHeight="1">
      <c r="A10" s="836"/>
      <c r="B10" s="849"/>
      <c r="C10" s="849"/>
      <c r="D10" s="447">
        <v>6059</v>
      </c>
      <c r="E10" s="837"/>
      <c r="F10" s="450"/>
      <c r="G10" s="450"/>
      <c r="H10" s="775"/>
      <c r="I10" s="776"/>
      <c r="J10" s="775"/>
      <c r="K10" s="75" t="s">
        <v>565</v>
      </c>
      <c r="L10" s="713"/>
      <c r="M10" s="775"/>
      <c r="N10" s="885"/>
    </row>
    <row r="11" spans="1:14" ht="10.5" customHeight="1">
      <c r="A11" s="834" t="s">
        <v>586</v>
      </c>
      <c r="B11" s="352"/>
      <c r="C11" s="352"/>
      <c r="D11" s="352">
        <v>6050</v>
      </c>
      <c r="E11" s="838" t="s">
        <v>482</v>
      </c>
      <c r="F11" s="351"/>
      <c r="G11" s="351"/>
      <c r="H11" s="472"/>
      <c r="I11" s="774"/>
      <c r="J11" s="472"/>
      <c r="K11" s="75" t="s">
        <v>563</v>
      </c>
      <c r="L11" s="713"/>
      <c r="M11" s="472"/>
      <c r="N11" s="885"/>
    </row>
    <row r="12" spans="1:14" ht="9" customHeight="1">
      <c r="A12" s="835"/>
      <c r="B12" s="352">
        <v>600</v>
      </c>
      <c r="C12" s="352">
        <v>60014</v>
      </c>
      <c r="D12" s="352">
        <v>6057</v>
      </c>
      <c r="E12" s="839"/>
      <c r="F12" s="351">
        <v>3370804</v>
      </c>
      <c r="G12" s="503">
        <v>3059472</v>
      </c>
      <c r="H12" s="472">
        <f>I11+I12+I13+J11+J12+J13+L11+L12+M11+M12++M13</f>
        <v>3059471.8499999996</v>
      </c>
      <c r="I12" s="472">
        <v>1295013.7</v>
      </c>
      <c r="J12" s="472"/>
      <c r="K12" s="75" t="s">
        <v>564</v>
      </c>
      <c r="L12" s="713">
        <v>371743</v>
      </c>
      <c r="M12" s="472">
        <v>1392715.15</v>
      </c>
      <c r="N12" s="885"/>
    </row>
    <row r="13" spans="1:14" ht="10.5" customHeight="1">
      <c r="A13" s="836"/>
      <c r="B13" s="352"/>
      <c r="C13" s="352"/>
      <c r="D13" s="352">
        <v>6059</v>
      </c>
      <c r="E13" s="837"/>
      <c r="F13" s="351"/>
      <c r="G13" s="351"/>
      <c r="H13" s="472"/>
      <c r="I13" s="774"/>
      <c r="J13" s="472"/>
      <c r="K13" s="75" t="s">
        <v>565</v>
      </c>
      <c r="L13" s="713"/>
      <c r="M13" s="472"/>
      <c r="N13" s="885"/>
    </row>
    <row r="14" spans="1:14" ht="9.75" customHeight="1">
      <c r="A14" s="834" t="s">
        <v>588</v>
      </c>
      <c r="B14" s="847">
        <v>600</v>
      </c>
      <c r="C14" s="847">
        <v>60014</v>
      </c>
      <c r="D14" s="445">
        <v>6050</v>
      </c>
      <c r="E14" s="838" t="s">
        <v>480</v>
      </c>
      <c r="F14" s="448"/>
      <c r="G14" s="448"/>
      <c r="H14" s="471"/>
      <c r="I14" s="777"/>
      <c r="J14" s="471"/>
      <c r="K14" s="75" t="s">
        <v>563</v>
      </c>
      <c r="L14" s="713"/>
      <c r="M14" s="471"/>
      <c r="N14" s="885"/>
    </row>
    <row r="15" spans="1:14" ht="12" customHeight="1">
      <c r="A15" s="835"/>
      <c r="B15" s="848"/>
      <c r="C15" s="848"/>
      <c r="D15" s="446">
        <v>6057</v>
      </c>
      <c r="E15" s="839"/>
      <c r="F15" s="449">
        <v>1521500</v>
      </c>
      <c r="G15" s="502">
        <v>1313323</v>
      </c>
      <c r="H15" s="472">
        <f>I14+I15+I16+J14+J15+J16+L14+L15+L16+M14+M15+M16</f>
        <v>1313323.4500000002</v>
      </c>
      <c r="I15" s="472">
        <v>581444.56</v>
      </c>
      <c r="J15" s="472"/>
      <c r="K15" s="75" t="s">
        <v>564</v>
      </c>
      <c r="L15" s="713">
        <v>140000</v>
      </c>
      <c r="M15" s="472">
        <v>591878.89</v>
      </c>
      <c r="N15" s="885"/>
    </row>
    <row r="16" spans="1:14" ht="7.5" customHeight="1">
      <c r="A16" s="836"/>
      <c r="B16" s="849"/>
      <c r="C16" s="849"/>
      <c r="D16" s="447">
        <v>6059</v>
      </c>
      <c r="E16" s="837"/>
      <c r="F16" s="450"/>
      <c r="G16" s="450"/>
      <c r="H16" s="775"/>
      <c r="I16" s="776"/>
      <c r="J16" s="775"/>
      <c r="K16" s="75" t="s">
        <v>565</v>
      </c>
      <c r="L16" s="713"/>
      <c r="M16" s="775"/>
      <c r="N16" s="885"/>
    </row>
    <row r="17" spans="1:14" ht="10.5" customHeight="1">
      <c r="A17" s="180"/>
      <c r="B17" s="430"/>
      <c r="C17" s="430"/>
      <c r="D17" s="445"/>
      <c r="E17" s="838" t="s">
        <v>70</v>
      </c>
      <c r="F17" s="448"/>
      <c r="G17" s="448"/>
      <c r="H17" s="471"/>
      <c r="I17" s="471"/>
      <c r="J17" s="471"/>
      <c r="K17" s="75" t="s">
        <v>563</v>
      </c>
      <c r="L17" s="713"/>
      <c r="M17" s="471"/>
      <c r="N17" s="885"/>
    </row>
    <row r="18" spans="1:14" ht="10.5" customHeight="1">
      <c r="A18" s="753" t="s">
        <v>590</v>
      </c>
      <c r="B18" s="352">
        <v>600</v>
      </c>
      <c r="C18" s="352">
        <v>60014</v>
      </c>
      <c r="D18" s="446">
        <v>6050</v>
      </c>
      <c r="E18" s="839"/>
      <c r="F18" s="449">
        <v>10410000</v>
      </c>
      <c r="G18" s="449">
        <v>31110</v>
      </c>
      <c r="H18" s="472">
        <f>I18+J18+L18+M18</f>
        <v>31110</v>
      </c>
      <c r="I18" s="472">
        <v>31110</v>
      </c>
      <c r="J18" s="472"/>
      <c r="K18" s="75" t="s">
        <v>564</v>
      </c>
      <c r="L18" s="713"/>
      <c r="M18" s="472"/>
      <c r="N18" s="885"/>
    </row>
    <row r="19" spans="1:14" ht="10.5" customHeight="1">
      <c r="A19" s="754"/>
      <c r="B19" s="439"/>
      <c r="C19" s="439"/>
      <c r="D19" s="447"/>
      <c r="E19" s="837"/>
      <c r="F19" s="450"/>
      <c r="G19" s="450"/>
      <c r="H19" s="775"/>
      <c r="I19" s="775"/>
      <c r="J19" s="775"/>
      <c r="K19" s="75" t="s">
        <v>565</v>
      </c>
      <c r="L19" s="417"/>
      <c r="M19" s="775"/>
      <c r="N19" s="885"/>
    </row>
    <row r="20" spans="1:14" ht="10.5" customHeight="1">
      <c r="A20" s="753"/>
      <c r="B20" s="352"/>
      <c r="C20" s="352"/>
      <c r="D20" s="445"/>
      <c r="E20" s="838" t="s">
        <v>71</v>
      </c>
      <c r="F20" s="448"/>
      <c r="G20" s="448"/>
      <c r="H20" s="471"/>
      <c r="I20" s="471"/>
      <c r="J20" s="471"/>
      <c r="K20" s="75" t="s">
        <v>563</v>
      </c>
      <c r="L20" s="713"/>
      <c r="M20" s="471"/>
      <c r="N20" s="885"/>
    </row>
    <row r="21" spans="1:14" ht="10.5" customHeight="1">
      <c r="A21" s="753" t="s">
        <v>592</v>
      </c>
      <c r="B21" s="352">
        <v>600</v>
      </c>
      <c r="C21" s="352">
        <v>60014</v>
      </c>
      <c r="D21" s="446">
        <v>6050</v>
      </c>
      <c r="E21" s="839"/>
      <c r="F21" s="449">
        <v>779970</v>
      </c>
      <c r="G21" s="449">
        <v>14000</v>
      </c>
      <c r="H21" s="472">
        <f>I21+J21+L21+M21</f>
        <v>14000</v>
      </c>
      <c r="I21" s="472">
        <v>14000</v>
      </c>
      <c r="J21" s="472"/>
      <c r="K21" s="75" t="s">
        <v>564</v>
      </c>
      <c r="L21" s="772"/>
      <c r="M21" s="472"/>
      <c r="N21" s="885"/>
    </row>
    <row r="22" spans="1:14" ht="10.5" customHeight="1">
      <c r="A22" s="753"/>
      <c r="B22" s="352"/>
      <c r="C22" s="352"/>
      <c r="D22" s="447"/>
      <c r="E22" s="837"/>
      <c r="F22" s="450"/>
      <c r="G22" s="450"/>
      <c r="H22" s="775"/>
      <c r="I22" s="775"/>
      <c r="J22" s="775"/>
      <c r="K22" s="75" t="s">
        <v>565</v>
      </c>
      <c r="L22" s="773"/>
      <c r="M22" s="775"/>
      <c r="N22" s="886"/>
    </row>
    <row r="23" spans="1:14" ht="9.75" customHeight="1">
      <c r="A23" s="834" t="s">
        <v>603</v>
      </c>
      <c r="B23" s="847">
        <v>801</v>
      </c>
      <c r="C23" s="847">
        <v>80130</v>
      </c>
      <c r="D23" s="430">
        <v>6050</v>
      </c>
      <c r="E23" s="838" t="s">
        <v>1004</v>
      </c>
      <c r="F23" s="435"/>
      <c r="G23" s="435"/>
      <c r="H23" s="471"/>
      <c r="I23" s="471"/>
      <c r="J23" s="471"/>
      <c r="K23" s="75" t="s">
        <v>563</v>
      </c>
      <c r="L23" s="713"/>
      <c r="M23" s="471"/>
      <c r="N23" s="808" t="s">
        <v>977</v>
      </c>
    </row>
    <row r="24" spans="1:14" ht="14.25" customHeight="1">
      <c r="A24" s="835"/>
      <c r="B24" s="848"/>
      <c r="C24" s="848"/>
      <c r="D24" s="352">
        <v>6057</v>
      </c>
      <c r="E24" s="839"/>
      <c r="F24" s="351">
        <v>1909140</v>
      </c>
      <c r="G24" s="503">
        <v>468127</v>
      </c>
      <c r="H24" s="472">
        <f>I24+J24+L24+M24</f>
        <v>30079.99</v>
      </c>
      <c r="I24" s="472">
        <v>4512</v>
      </c>
      <c r="J24" s="472"/>
      <c r="K24" s="75" t="s">
        <v>564</v>
      </c>
      <c r="L24" s="713"/>
      <c r="M24" s="472">
        <v>25567.99</v>
      </c>
      <c r="N24" s="885"/>
    </row>
    <row r="25" spans="1:14" ht="10.5" customHeight="1">
      <c r="A25" s="836"/>
      <c r="B25" s="849"/>
      <c r="C25" s="849"/>
      <c r="D25" s="439">
        <v>6059</v>
      </c>
      <c r="E25" s="837"/>
      <c r="F25" s="436"/>
      <c r="G25" s="436"/>
      <c r="H25" s="775"/>
      <c r="I25" s="775"/>
      <c r="J25" s="775"/>
      <c r="K25" s="75" t="s">
        <v>565</v>
      </c>
      <c r="L25" s="417"/>
      <c r="M25" s="775"/>
      <c r="N25" s="886"/>
    </row>
    <row r="26" spans="1:14" ht="11.25" customHeight="1">
      <c r="A26" s="753"/>
      <c r="B26" s="352"/>
      <c r="C26" s="352"/>
      <c r="D26" s="352"/>
      <c r="E26" s="838" t="s">
        <v>72</v>
      </c>
      <c r="F26" s="351"/>
      <c r="G26" s="351"/>
      <c r="H26" s="472"/>
      <c r="I26" s="472"/>
      <c r="J26" s="472"/>
      <c r="K26" s="75" t="s">
        <v>563</v>
      </c>
      <c r="L26" s="772"/>
      <c r="M26" s="472"/>
      <c r="N26" s="808" t="s">
        <v>976</v>
      </c>
    </row>
    <row r="27" spans="1:14" ht="13.5" customHeight="1">
      <c r="A27" s="753">
        <v>7</v>
      </c>
      <c r="B27" s="352">
        <v>801</v>
      </c>
      <c r="C27" s="352">
        <v>80195</v>
      </c>
      <c r="D27" s="352">
        <v>6050</v>
      </c>
      <c r="E27" s="839"/>
      <c r="F27" s="351">
        <v>1654600</v>
      </c>
      <c r="G27" s="351">
        <v>29280</v>
      </c>
      <c r="H27" s="472">
        <f>I27+J27+L27+M27</f>
        <v>29280</v>
      </c>
      <c r="I27" s="472">
        <v>29280</v>
      </c>
      <c r="J27" s="472"/>
      <c r="K27" s="75" t="s">
        <v>564</v>
      </c>
      <c r="L27" s="713"/>
      <c r="M27" s="472"/>
      <c r="N27" s="885"/>
    </row>
    <row r="28" spans="1:14" ht="11.25" customHeight="1">
      <c r="A28" s="753"/>
      <c r="B28" s="352"/>
      <c r="C28" s="352"/>
      <c r="D28" s="352"/>
      <c r="E28" s="839"/>
      <c r="F28" s="351"/>
      <c r="G28" s="351"/>
      <c r="H28" s="472"/>
      <c r="I28" s="472"/>
      <c r="J28" s="472"/>
      <c r="K28" s="75" t="s">
        <v>565</v>
      </c>
      <c r="L28" s="713"/>
      <c r="M28" s="472"/>
      <c r="N28" s="886"/>
    </row>
    <row r="29" spans="1:14" ht="11.25" customHeight="1">
      <c r="A29" s="180"/>
      <c r="B29" s="430"/>
      <c r="C29" s="430"/>
      <c r="D29" s="430"/>
      <c r="E29" s="838" t="s">
        <v>73</v>
      </c>
      <c r="F29" s="435"/>
      <c r="G29" s="435"/>
      <c r="H29" s="471"/>
      <c r="I29" s="471"/>
      <c r="J29" s="471"/>
      <c r="K29" s="75" t="s">
        <v>563</v>
      </c>
      <c r="L29" s="713"/>
      <c r="M29" s="471"/>
      <c r="N29" s="803" t="s">
        <v>928</v>
      </c>
    </row>
    <row r="30" spans="1:14" ht="11.25" customHeight="1">
      <c r="A30" s="753" t="s">
        <v>595</v>
      </c>
      <c r="B30" s="352">
        <v>801</v>
      </c>
      <c r="C30" s="352">
        <v>80195</v>
      </c>
      <c r="D30" s="352">
        <v>6050</v>
      </c>
      <c r="E30" s="839"/>
      <c r="F30" s="351">
        <v>3908500</v>
      </c>
      <c r="G30" s="351">
        <v>49996</v>
      </c>
      <c r="H30" s="472">
        <f>I30+J30+L30+M30</f>
        <v>49995.6</v>
      </c>
      <c r="I30" s="472">
        <v>49995.6</v>
      </c>
      <c r="J30" s="472"/>
      <c r="K30" s="75" t="s">
        <v>564</v>
      </c>
      <c r="L30" s="713"/>
      <c r="M30" s="472"/>
      <c r="N30" s="804"/>
    </row>
    <row r="31" spans="1:14" ht="12" customHeight="1">
      <c r="A31" s="754"/>
      <c r="B31" s="439"/>
      <c r="C31" s="439"/>
      <c r="D31" s="439"/>
      <c r="E31" s="837"/>
      <c r="F31" s="436"/>
      <c r="G31" s="436"/>
      <c r="H31" s="775"/>
      <c r="I31" s="775"/>
      <c r="J31" s="775"/>
      <c r="K31" s="75" t="s">
        <v>565</v>
      </c>
      <c r="L31" s="417"/>
      <c r="M31" s="775"/>
      <c r="N31" s="804"/>
    </row>
    <row r="32" spans="1:14" ht="9.75" customHeight="1">
      <c r="A32" s="834" t="s">
        <v>738</v>
      </c>
      <c r="B32" s="847">
        <v>801</v>
      </c>
      <c r="C32" s="430"/>
      <c r="D32" s="430">
        <v>6050</v>
      </c>
      <c r="E32" s="838" t="s">
        <v>483</v>
      </c>
      <c r="F32" s="435"/>
      <c r="G32" s="435"/>
      <c r="H32" s="471"/>
      <c r="I32" s="471"/>
      <c r="J32" s="471"/>
      <c r="K32" s="75" t="s">
        <v>563</v>
      </c>
      <c r="L32" s="713"/>
      <c r="M32" s="471"/>
      <c r="N32" s="804"/>
    </row>
    <row r="33" spans="1:14" ht="12" customHeight="1">
      <c r="A33" s="835"/>
      <c r="B33" s="848"/>
      <c r="C33" s="352">
        <v>80195</v>
      </c>
      <c r="D33" s="352">
        <v>6057</v>
      </c>
      <c r="E33" s="839"/>
      <c r="F33" s="351">
        <v>3774470</v>
      </c>
      <c r="G33" s="503">
        <v>3418360</v>
      </c>
      <c r="H33" s="472">
        <f>I32+I33+I34+J32+J33+J34+L32+L33+L34+M32+M33+M34</f>
        <v>2714904.46</v>
      </c>
      <c r="I33" s="472">
        <v>879947.38</v>
      </c>
      <c r="J33" s="472"/>
      <c r="K33" s="75" t="s">
        <v>564</v>
      </c>
      <c r="L33" s="772">
        <v>182831.17</v>
      </c>
      <c r="M33" s="472">
        <v>1652125.91</v>
      </c>
      <c r="N33" s="804"/>
    </row>
    <row r="34" spans="1:14" ht="9" customHeight="1">
      <c r="A34" s="836"/>
      <c r="B34" s="849"/>
      <c r="C34" s="439"/>
      <c r="D34" s="439">
        <v>6059</v>
      </c>
      <c r="E34" s="837"/>
      <c r="F34" s="436"/>
      <c r="G34" s="436"/>
      <c r="H34" s="775"/>
      <c r="I34" s="775"/>
      <c r="J34" s="775"/>
      <c r="K34" s="75" t="s">
        <v>565</v>
      </c>
      <c r="L34" s="773"/>
      <c r="M34" s="775"/>
      <c r="N34" s="804"/>
    </row>
    <row r="35" spans="1:14" ht="10.5" customHeight="1">
      <c r="A35" s="834" t="s">
        <v>686</v>
      </c>
      <c r="B35" s="847">
        <v>851</v>
      </c>
      <c r="C35" s="430"/>
      <c r="D35" s="430">
        <v>6050</v>
      </c>
      <c r="E35" s="838" t="s">
        <v>487</v>
      </c>
      <c r="F35" s="435"/>
      <c r="G35" s="435"/>
      <c r="H35" s="471"/>
      <c r="I35" s="471"/>
      <c r="J35" s="471"/>
      <c r="K35" s="75" t="s">
        <v>563</v>
      </c>
      <c r="L35" s="713"/>
      <c r="M35" s="471"/>
      <c r="N35" s="804"/>
    </row>
    <row r="36" spans="1:14" ht="12" customHeight="1">
      <c r="A36" s="835"/>
      <c r="B36" s="848"/>
      <c r="C36" s="352">
        <v>85111</v>
      </c>
      <c r="D36" s="352">
        <v>6058</v>
      </c>
      <c r="E36" s="839"/>
      <c r="F36" s="351">
        <v>1592959</v>
      </c>
      <c r="G36" s="503">
        <v>358995</v>
      </c>
      <c r="H36" s="472">
        <f>I35+I36+I37+J35+J37+J36+L35+L36:L37+L37+M35+M36+M37</f>
        <v>358994.63999999996</v>
      </c>
      <c r="I36" s="472">
        <v>71798.92</v>
      </c>
      <c r="J36" s="472"/>
      <c r="K36" s="75" t="s">
        <v>564</v>
      </c>
      <c r="L36" s="772"/>
      <c r="M36" s="472">
        <v>287195.72</v>
      </c>
      <c r="N36" s="804"/>
    </row>
    <row r="37" spans="1:14" ht="9" customHeight="1">
      <c r="A37" s="836"/>
      <c r="B37" s="849"/>
      <c r="C37" s="439"/>
      <c r="D37" s="439">
        <v>6059</v>
      </c>
      <c r="E37" s="837"/>
      <c r="F37" s="436"/>
      <c r="G37" s="436"/>
      <c r="H37" s="775"/>
      <c r="I37" s="775"/>
      <c r="J37" s="775"/>
      <c r="K37" s="75" t="s">
        <v>565</v>
      </c>
      <c r="L37" s="773"/>
      <c r="M37" s="775"/>
      <c r="N37" s="804"/>
    </row>
    <row r="38" spans="1:14" ht="9.75" customHeight="1">
      <c r="A38" s="834" t="s">
        <v>902</v>
      </c>
      <c r="B38" s="430"/>
      <c r="C38" s="430"/>
      <c r="D38" s="847">
        <v>6050</v>
      </c>
      <c r="E38" s="838" t="s">
        <v>74</v>
      </c>
      <c r="F38" s="435"/>
      <c r="G38" s="435"/>
      <c r="H38" s="471"/>
      <c r="I38" s="471"/>
      <c r="J38" s="471"/>
      <c r="K38" s="75" t="s">
        <v>563</v>
      </c>
      <c r="L38" s="417"/>
      <c r="M38" s="471"/>
      <c r="N38" s="804"/>
    </row>
    <row r="39" spans="1:14" ht="12" customHeight="1">
      <c r="A39" s="835"/>
      <c r="B39" s="352">
        <v>851</v>
      </c>
      <c r="C39" s="352">
        <v>85195</v>
      </c>
      <c r="D39" s="848"/>
      <c r="E39" s="839"/>
      <c r="F39" s="351">
        <v>2731483</v>
      </c>
      <c r="G39" s="351">
        <v>1388047</v>
      </c>
      <c r="H39" s="472">
        <f>I38+I39+I40+J38+J39+J40+L38+L39+L40+M38+M39+M40</f>
        <v>1388046.82</v>
      </c>
      <c r="I39" s="472">
        <v>295979.82</v>
      </c>
      <c r="J39" s="472">
        <v>1000000</v>
      </c>
      <c r="K39" s="75" t="s">
        <v>564</v>
      </c>
      <c r="L39" s="417">
        <v>92067</v>
      </c>
      <c r="M39" s="472"/>
      <c r="N39" s="804"/>
    </row>
    <row r="40" spans="1:14" ht="9.75" customHeight="1">
      <c r="A40" s="836"/>
      <c r="B40" s="439"/>
      <c r="C40" s="439"/>
      <c r="D40" s="849"/>
      <c r="E40" s="837"/>
      <c r="F40" s="436"/>
      <c r="G40" s="436"/>
      <c r="H40" s="775"/>
      <c r="I40" s="775"/>
      <c r="J40" s="775"/>
      <c r="K40" s="75" t="s">
        <v>565</v>
      </c>
      <c r="L40" s="417"/>
      <c r="M40" s="775"/>
      <c r="N40" s="804"/>
    </row>
    <row r="41" spans="1:14" ht="10.5" customHeight="1">
      <c r="A41" s="835" t="s">
        <v>666</v>
      </c>
      <c r="B41" s="352"/>
      <c r="C41" s="352"/>
      <c r="D41" s="847">
        <v>6050</v>
      </c>
      <c r="E41" s="838" t="s">
        <v>1005</v>
      </c>
      <c r="F41" s="351"/>
      <c r="G41" s="351"/>
      <c r="H41" s="472"/>
      <c r="I41" s="472"/>
      <c r="J41" s="471"/>
      <c r="K41" s="75" t="s">
        <v>563</v>
      </c>
      <c r="L41" s="772"/>
      <c r="M41" s="472"/>
      <c r="N41" s="804"/>
    </row>
    <row r="42" spans="1:14" ht="11.25" customHeight="1">
      <c r="A42" s="835"/>
      <c r="B42" s="352">
        <v>851</v>
      </c>
      <c r="C42" s="352">
        <v>85195</v>
      </c>
      <c r="D42" s="848"/>
      <c r="E42" s="839"/>
      <c r="F42" s="351">
        <v>1606570</v>
      </c>
      <c r="G42" s="351">
        <v>1093453</v>
      </c>
      <c r="H42" s="472">
        <f>I41+I42+I43+J41+J42+J43+L41+L42+L43+M41+M42+M43</f>
        <v>643807.22</v>
      </c>
      <c r="I42" s="472">
        <v>447589.09</v>
      </c>
      <c r="J42" s="472"/>
      <c r="K42" s="75" t="s">
        <v>564</v>
      </c>
      <c r="L42" s="713">
        <v>196218.13</v>
      </c>
      <c r="M42" s="472"/>
      <c r="N42" s="804"/>
    </row>
    <row r="43" spans="1:14" ht="10.5" customHeight="1">
      <c r="A43" s="836"/>
      <c r="B43" s="352"/>
      <c r="C43" s="352"/>
      <c r="D43" s="849"/>
      <c r="E43" s="837"/>
      <c r="F43" s="351"/>
      <c r="G43" s="351"/>
      <c r="H43" s="472"/>
      <c r="I43" s="472"/>
      <c r="J43" s="775"/>
      <c r="K43" s="75" t="s">
        <v>565</v>
      </c>
      <c r="L43" s="713"/>
      <c r="M43" s="472"/>
      <c r="N43" s="805"/>
    </row>
    <row r="44" spans="1:15" ht="9.75" customHeight="1">
      <c r="A44" s="834" t="s">
        <v>761</v>
      </c>
      <c r="B44" s="847">
        <v>853</v>
      </c>
      <c r="C44" s="847">
        <v>85333</v>
      </c>
      <c r="D44" s="808">
        <v>6050</v>
      </c>
      <c r="E44" s="838" t="s">
        <v>488</v>
      </c>
      <c r="F44" s="448"/>
      <c r="G44" s="448"/>
      <c r="H44" s="471"/>
      <c r="I44" s="471"/>
      <c r="J44" s="471"/>
      <c r="K44" s="75" t="s">
        <v>563</v>
      </c>
      <c r="L44" s="417"/>
      <c r="M44" s="471"/>
      <c r="N44" s="803" t="s">
        <v>402</v>
      </c>
      <c r="O44" s="27"/>
    </row>
    <row r="45" spans="1:15" ht="13.5" customHeight="1">
      <c r="A45" s="835"/>
      <c r="B45" s="848"/>
      <c r="C45" s="848"/>
      <c r="D45" s="885"/>
      <c r="E45" s="839"/>
      <c r="F45" s="449">
        <v>85282</v>
      </c>
      <c r="G45" s="449">
        <v>11750</v>
      </c>
      <c r="H45" s="472">
        <f>I44+I45+I46+J44+J45+J46+L44+L45+L46+M44+M45+M46</f>
        <v>11750</v>
      </c>
      <c r="I45" s="472">
        <v>11750</v>
      </c>
      <c r="J45" s="472"/>
      <c r="K45" s="75" t="s">
        <v>564</v>
      </c>
      <c r="L45" s="417"/>
      <c r="M45" s="472"/>
      <c r="N45" s="804"/>
      <c r="O45" s="27"/>
    </row>
    <row r="46" spans="1:15" ht="8.25" customHeight="1">
      <c r="A46" s="836"/>
      <c r="B46" s="849"/>
      <c r="C46" s="849"/>
      <c r="D46" s="886"/>
      <c r="E46" s="837"/>
      <c r="F46" s="450"/>
      <c r="G46" s="450"/>
      <c r="H46" s="775"/>
      <c r="I46" s="775"/>
      <c r="J46" s="775"/>
      <c r="K46" s="75" t="s">
        <v>565</v>
      </c>
      <c r="L46" s="417"/>
      <c r="M46" s="775"/>
      <c r="N46" s="805"/>
      <c r="O46" s="27"/>
    </row>
    <row r="47" spans="1:14" ht="26.25" customHeight="1">
      <c r="A47" s="826" t="s">
        <v>737</v>
      </c>
      <c r="B47" s="827"/>
      <c r="C47" s="827"/>
      <c r="D47" s="827"/>
      <c r="E47" s="828"/>
      <c r="F47" s="73">
        <f>SUM(F8:F46)</f>
        <v>39406934</v>
      </c>
      <c r="G47" s="73">
        <f>SUM(G8:G46)</f>
        <v>14238557</v>
      </c>
      <c r="H47" s="665">
        <f>SUM(H8:H46)</f>
        <v>12647408.24</v>
      </c>
      <c r="I47" s="665">
        <f>SUM(I8:I46)</f>
        <v>5281939.4</v>
      </c>
      <c r="J47" s="385">
        <f>SUM(J8:J46)</f>
        <v>1000000</v>
      </c>
      <c r="K47" s="830">
        <f>SUM(L8:L46)</f>
        <v>1722518.2999999998</v>
      </c>
      <c r="L47" s="831"/>
      <c r="M47" s="385">
        <f>SUM(M8:M46)</f>
        <v>4642950.54</v>
      </c>
      <c r="N47" s="73" t="s">
        <v>506</v>
      </c>
    </row>
    <row r="48" spans="1:13" ht="12" customHeight="1">
      <c r="A48" s="833" t="s">
        <v>358</v>
      </c>
      <c r="B48" s="833"/>
      <c r="C48" s="833"/>
      <c r="D48" s="833"/>
      <c r="E48" s="833"/>
      <c r="F48" s="833"/>
      <c r="G48" s="833"/>
      <c r="H48" s="833"/>
      <c r="I48" s="29"/>
      <c r="J48" s="29"/>
      <c r="K48" s="29"/>
      <c r="L48" s="829" t="s">
        <v>113</v>
      </c>
      <c r="M48" s="829"/>
    </row>
    <row r="49" spans="1:11" ht="12" customHeight="1">
      <c r="A49" s="825" t="s">
        <v>359</v>
      </c>
      <c r="B49" s="825"/>
      <c r="C49" s="825"/>
      <c r="D49" s="825"/>
      <c r="E49" s="825"/>
      <c r="F49" s="825"/>
      <c r="G49" s="825"/>
      <c r="H49" s="825"/>
      <c r="I49" s="29"/>
      <c r="J49" s="51"/>
      <c r="K49" s="51"/>
    </row>
    <row r="50" spans="1:13" ht="12.75" customHeight="1" hidden="1">
      <c r="A50" s="832" t="s">
        <v>360</v>
      </c>
      <c r="B50" s="832"/>
      <c r="C50" s="832"/>
      <c r="D50" s="832"/>
      <c r="E50" s="832"/>
      <c r="F50" s="832"/>
      <c r="G50" s="832"/>
      <c r="H50" s="832"/>
      <c r="I50" s="832"/>
      <c r="J50" s="832"/>
      <c r="K50" s="832"/>
      <c r="L50" s="829"/>
      <c r="M50" s="829"/>
    </row>
    <row r="51" spans="1:13" ht="9.75" customHeight="1" hidden="1">
      <c r="A51" s="832"/>
      <c r="B51" s="832"/>
      <c r="C51" s="832"/>
      <c r="D51" s="832"/>
      <c r="E51" s="832"/>
      <c r="F51" s="832"/>
      <c r="G51" s="832"/>
      <c r="H51" s="832"/>
      <c r="I51" s="832"/>
      <c r="J51" s="832"/>
      <c r="K51" s="832"/>
      <c r="L51" s="29"/>
      <c r="M51" s="29"/>
    </row>
    <row r="52" spans="1:13" ht="10.5" customHeight="1">
      <c r="A52" s="832"/>
      <c r="B52" s="832"/>
      <c r="C52" s="832"/>
      <c r="D52" s="832"/>
      <c r="E52" s="832"/>
      <c r="F52" s="832"/>
      <c r="G52" s="832"/>
      <c r="H52" s="832"/>
      <c r="I52" s="832"/>
      <c r="J52" s="832"/>
      <c r="K52" s="832"/>
      <c r="L52" s="861" t="s">
        <v>1090</v>
      </c>
      <c r="M52" s="861"/>
    </row>
    <row r="53" spans="1:11" ht="12.75" customHeight="1">
      <c r="A53" s="825" t="s">
        <v>361</v>
      </c>
      <c r="B53" s="825"/>
      <c r="C53" s="825"/>
      <c r="D53" s="825"/>
      <c r="E53" s="29"/>
      <c r="F53" s="29"/>
      <c r="G53" s="29"/>
      <c r="H53" s="29"/>
      <c r="I53" s="29"/>
      <c r="J53" s="29"/>
      <c r="K53" s="29"/>
    </row>
    <row r="54" spans="2:13" ht="12.75"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</row>
    <row r="55" ht="12" customHeight="1"/>
    <row r="56" ht="12.75" hidden="1"/>
    <row r="57" ht="18" customHeight="1"/>
  </sheetData>
  <mergeCells count="63">
    <mergeCell ref="N29:N43"/>
    <mergeCell ref="N8:N22"/>
    <mergeCell ref="D44:D46"/>
    <mergeCell ref="C23:C25"/>
    <mergeCell ref="E23:E25"/>
    <mergeCell ref="D38:D40"/>
    <mergeCell ref="D41:D43"/>
    <mergeCell ref="E32:E34"/>
    <mergeCell ref="E35:E37"/>
    <mergeCell ref="J2:N2"/>
    <mergeCell ref="A3:N3"/>
    <mergeCell ref="F4:F6"/>
    <mergeCell ref="E4:E6"/>
    <mergeCell ref="K6:L6"/>
    <mergeCell ref="A4:A6"/>
    <mergeCell ref="G4:G6"/>
    <mergeCell ref="H4:M4"/>
    <mergeCell ref="N4:N6"/>
    <mergeCell ref="I5:M5"/>
    <mergeCell ref="H5:H6"/>
    <mergeCell ref="N23:N25"/>
    <mergeCell ref="N26:N28"/>
    <mergeCell ref="D4:D6"/>
    <mergeCell ref="B4:B6"/>
    <mergeCell ref="C4:C6"/>
    <mergeCell ref="N44:N46"/>
    <mergeCell ref="E8:E10"/>
    <mergeCell ref="E14:E16"/>
    <mergeCell ref="E41:E43"/>
    <mergeCell ref="B32:B34"/>
    <mergeCell ref="B35:B37"/>
    <mergeCell ref="E38:E40"/>
    <mergeCell ref="E11:E13"/>
    <mergeCell ref="L52:M52"/>
    <mergeCell ref="L50:M50"/>
    <mergeCell ref="K47:L47"/>
    <mergeCell ref="L48:M48"/>
    <mergeCell ref="A50:K52"/>
    <mergeCell ref="A48:H48"/>
    <mergeCell ref="A49:H49"/>
    <mergeCell ref="A8:A10"/>
    <mergeCell ref="B8:B10"/>
    <mergeCell ref="A41:A43"/>
    <mergeCell ref="C14:C16"/>
    <mergeCell ref="A38:A40"/>
    <mergeCell ref="C8:C10"/>
    <mergeCell ref="A35:A37"/>
    <mergeCell ref="A11:A13"/>
    <mergeCell ref="A14:A16"/>
    <mergeCell ref="A32:A34"/>
    <mergeCell ref="A23:A25"/>
    <mergeCell ref="B23:B25"/>
    <mergeCell ref="A53:D53"/>
    <mergeCell ref="A47:E47"/>
    <mergeCell ref="E44:E46"/>
    <mergeCell ref="A44:A46"/>
    <mergeCell ref="B44:B46"/>
    <mergeCell ref="C44:C46"/>
    <mergeCell ref="E29:E31"/>
    <mergeCell ref="B14:B16"/>
    <mergeCell ref="E17:E19"/>
    <mergeCell ref="E20:E22"/>
    <mergeCell ref="E26:E28"/>
  </mergeCells>
  <printOptions/>
  <pageMargins left="0" right="0" top="0" bottom="0" header="0.5118110236220472" footer="0.5118110236220472"/>
  <pageSetup horizontalDpi="600" verticalDpi="600" orientation="landscape" paperSize="9" scale="93" r:id="rId1"/>
  <rowBreaks count="1" manualBreakCount="1">
    <brk id="54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C14">
      <selection activeCell="A28" sqref="A28:G28"/>
    </sheetView>
  </sheetViews>
  <sheetFormatPr defaultColWidth="9.00390625" defaultRowHeight="12.75"/>
  <cols>
    <col min="1" max="1" width="4.00390625" style="0" customWidth="1"/>
    <col min="2" max="2" width="4.625" style="0" customWidth="1"/>
    <col min="3" max="3" width="7.875" style="0" customWidth="1"/>
    <col min="4" max="4" width="6.625" style="0" customWidth="1"/>
    <col min="5" max="5" width="61.875" style="0" customWidth="1"/>
    <col min="6" max="6" width="11.625" style="0" customWidth="1"/>
    <col min="7" max="7" width="12.375" style="0" customWidth="1"/>
    <col min="8" max="8" width="10.625" style="0" customWidth="1"/>
    <col min="9" max="9" width="8.375" style="0" customWidth="1"/>
    <col min="10" max="11" width="10.625" style="0" customWidth="1"/>
    <col min="12" max="12" width="19.375" style="0" customWidth="1"/>
  </cols>
  <sheetData>
    <row r="1" spans="6:12" ht="15.75" customHeight="1">
      <c r="F1" s="10"/>
      <c r="H1" s="887" t="s">
        <v>967</v>
      </c>
      <c r="I1" s="887"/>
      <c r="J1" s="887"/>
      <c r="K1" s="887"/>
      <c r="L1" s="887"/>
    </row>
    <row r="2" spans="1:12" ht="27.75" customHeight="1" thickBot="1">
      <c r="A2" s="919" t="s">
        <v>1084</v>
      </c>
      <c r="B2" s="919"/>
      <c r="C2" s="919"/>
      <c r="D2" s="919"/>
      <c r="E2" s="919"/>
      <c r="F2" s="919"/>
      <c r="G2" s="919"/>
      <c r="H2" s="919"/>
      <c r="I2" s="919"/>
      <c r="J2" s="919"/>
      <c r="K2" s="919"/>
      <c r="L2" s="919"/>
    </row>
    <row r="3" spans="1:12" ht="15" customHeight="1">
      <c r="A3" s="913" t="s">
        <v>579</v>
      </c>
      <c r="B3" s="898" t="s">
        <v>549</v>
      </c>
      <c r="C3" s="898" t="s">
        <v>550</v>
      </c>
      <c r="D3" s="908" t="s">
        <v>923</v>
      </c>
      <c r="E3" s="901" t="s">
        <v>688</v>
      </c>
      <c r="F3" s="901" t="s">
        <v>1042</v>
      </c>
      <c r="G3" s="900" t="s">
        <v>17</v>
      </c>
      <c r="H3" s="900"/>
      <c r="I3" s="900"/>
      <c r="J3" s="900"/>
      <c r="K3" s="900"/>
      <c r="L3" s="916" t="s">
        <v>353</v>
      </c>
    </row>
    <row r="4" spans="1:12" ht="15" customHeight="1">
      <c r="A4" s="914"/>
      <c r="B4" s="899"/>
      <c r="C4" s="899"/>
      <c r="D4" s="909"/>
      <c r="E4" s="902"/>
      <c r="F4" s="902"/>
      <c r="G4" s="911" t="s">
        <v>19</v>
      </c>
      <c r="H4" s="905" t="s">
        <v>356</v>
      </c>
      <c r="I4" s="906"/>
      <c r="J4" s="906"/>
      <c r="K4" s="907"/>
      <c r="L4" s="917"/>
    </row>
    <row r="5" spans="1:12" ht="58.5" customHeight="1">
      <c r="A5" s="915"/>
      <c r="B5" s="899"/>
      <c r="C5" s="899"/>
      <c r="D5" s="910"/>
      <c r="E5" s="902"/>
      <c r="F5" s="902"/>
      <c r="G5" s="912"/>
      <c r="H5" s="74" t="s">
        <v>355</v>
      </c>
      <c r="I5" s="74" t="s">
        <v>354</v>
      </c>
      <c r="J5" s="365" t="s">
        <v>846</v>
      </c>
      <c r="K5" s="74" t="s">
        <v>357</v>
      </c>
      <c r="L5" s="918"/>
    </row>
    <row r="6" spans="1:12" ht="14.25" customHeight="1">
      <c r="A6" s="369">
        <v>1</v>
      </c>
      <c r="B6" s="366">
        <v>2</v>
      </c>
      <c r="C6" s="366">
        <v>3</v>
      </c>
      <c r="D6" s="366">
        <v>4</v>
      </c>
      <c r="E6" s="366">
        <v>5</v>
      </c>
      <c r="F6" s="366">
        <v>6</v>
      </c>
      <c r="G6" s="366">
        <v>7</v>
      </c>
      <c r="H6" s="366">
        <v>8</v>
      </c>
      <c r="I6" s="366">
        <v>9</v>
      </c>
      <c r="J6" s="367">
        <v>10</v>
      </c>
      <c r="K6" s="366">
        <v>11</v>
      </c>
      <c r="L6" s="370">
        <v>12</v>
      </c>
    </row>
    <row r="7" spans="1:12" ht="24.75" customHeight="1">
      <c r="A7" s="769" t="s">
        <v>585</v>
      </c>
      <c r="B7" s="368">
        <v>600</v>
      </c>
      <c r="C7" s="368">
        <v>60014</v>
      </c>
      <c r="D7" s="368">
        <v>6050</v>
      </c>
      <c r="E7" s="506" t="s">
        <v>656</v>
      </c>
      <c r="F7" s="437">
        <v>479302</v>
      </c>
      <c r="G7" s="438">
        <f aca="true" t="shared" si="0" ref="G7:G24">H7+I7+J7+K7</f>
        <v>479301.86</v>
      </c>
      <c r="H7" s="416">
        <v>139650.93</v>
      </c>
      <c r="I7" s="416"/>
      <c r="J7" s="240">
        <v>339650.93</v>
      </c>
      <c r="K7" s="416"/>
      <c r="L7" s="892" t="s">
        <v>107</v>
      </c>
    </row>
    <row r="8" spans="1:12" ht="24.75" customHeight="1">
      <c r="A8" s="769" t="s">
        <v>586</v>
      </c>
      <c r="B8" s="368">
        <v>600</v>
      </c>
      <c r="C8" s="368">
        <v>60014</v>
      </c>
      <c r="D8" s="368">
        <v>6050</v>
      </c>
      <c r="E8" s="506" t="s">
        <v>60</v>
      </c>
      <c r="F8" s="437">
        <v>78568</v>
      </c>
      <c r="G8" s="438">
        <f t="shared" si="0"/>
        <v>78568</v>
      </c>
      <c r="H8" s="416">
        <v>78568</v>
      </c>
      <c r="I8" s="416"/>
      <c r="J8" s="240"/>
      <c r="K8" s="416"/>
      <c r="L8" s="903"/>
    </row>
    <row r="9" spans="1:12" ht="27" customHeight="1">
      <c r="A9" s="769" t="s">
        <v>588</v>
      </c>
      <c r="B9" s="368">
        <v>600</v>
      </c>
      <c r="C9" s="368">
        <v>60014</v>
      </c>
      <c r="D9" s="368">
        <v>6050</v>
      </c>
      <c r="E9" s="501" t="s">
        <v>668</v>
      </c>
      <c r="F9" s="437">
        <v>3409126</v>
      </c>
      <c r="G9" s="438">
        <f t="shared" si="0"/>
        <v>3409126.44</v>
      </c>
      <c r="H9" s="416">
        <v>852345.44</v>
      </c>
      <c r="I9" s="416"/>
      <c r="J9" s="240">
        <v>2556781</v>
      </c>
      <c r="K9" s="416"/>
      <c r="L9" s="903"/>
    </row>
    <row r="10" spans="1:12" ht="23.25" customHeight="1">
      <c r="A10" s="769" t="s">
        <v>590</v>
      </c>
      <c r="B10" s="368">
        <v>600</v>
      </c>
      <c r="C10" s="368">
        <v>60014</v>
      </c>
      <c r="D10" s="368">
        <v>6050</v>
      </c>
      <c r="E10" s="506" t="s">
        <v>657</v>
      </c>
      <c r="F10" s="437">
        <v>1195007</v>
      </c>
      <c r="G10" s="438">
        <f t="shared" si="0"/>
        <v>1195007.09</v>
      </c>
      <c r="H10" s="416">
        <v>298755.32</v>
      </c>
      <c r="I10" s="416"/>
      <c r="J10" s="240">
        <v>896251.77</v>
      </c>
      <c r="K10" s="416"/>
      <c r="L10" s="903"/>
    </row>
    <row r="11" spans="1:12" ht="24.75" customHeight="1">
      <c r="A11" s="769" t="s">
        <v>592</v>
      </c>
      <c r="B11" s="368">
        <v>600</v>
      </c>
      <c r="C11" s="368">
        <v>60014</v>
      </c>
      <c r="D11" s="368">
        <v>6050</v>
      </c>
      <c r="E11" s="506" t="s">
        <v>659</v>
      </c>
      <c r="F11" s="437">
        <v>49959</v>
      </c>
      <c r="G11" s="438">
        <f t="shared" si="0"/>
        <v>49959</v>
      </c>
      <c r="H11" s="416">
        <v>49959</v>
      </c>
      <c r="I11" s="416"/>
      <c r="J11" s="240"/>
      <c r="K11" s="416"/>
      <c r="L11" s="903"/>
    </row>
    <row r="12" spans="1:12" ht="22.5" customHeight="1">
      <c r="A12" s="769" t="s">
        <v>603</v>
      </c>
      <c r="B12" s="368">
        <v>600</v>
      </c>
      <c r="C12" s="368">
        <v>60014</v>
      </c>
      <c r="D12" s="368">
        <v>6050</v>
      </c>
      <c r="E12" s="506" t="s">
        <v>61</v>
      </c>
      <c r="F12" s="437">
        <v>64904</v>
      </c>
      <c r="G12" s="438">
        <f t="shared" si="0"/>
        <v>64904</v>
      </c>
      <c r="H12" s="416">
        <v>64904</v>
      </c>
      <c r="I12" s="416"/>
      <c r="J12" s="240"/>
      <c r="K12" s="416"/>
      <c r="L12" s="903"/>
    </row>
    <row r="13" spans="1:12" ht="21.75" customHeight="1">
      <c r="A13" s="769" t="s">
        <v>604</v>
      </c>
      <c r="B13" s="368">
        <v>600</v>
      </c>
      <c r="C13" s="368">
        <v>60014</v>
      </c>
      <c r="D13" s="368">
        <v>6050</v>
      </c>
      <c r="E13" s="506" t="s">
        <v>62</v>
      </c>
      <c r="F13" s="437">
        <v>56494</v>
      </c>
      <c r="G13" s="438">
        <f t="shared" si="0"/>
        <v>56493.990000000005</v>
      </c>
      <c r="H13" s="416">
        <v>28246.99</v>
      </c>
      <c r="I13" s="416"/>
      <c r="J13" s="240">
        <v>28247</v>
      </c>
      <c r="K13" s="416"/>
      <c r="L13" s="903"/>
    </row>
    <row r="14" spans="1:12" ht="21.75" customHeight="1">
      <c r="A14" s="769" t="s">
        <v>595</v>
      </c>
      <c r="B14" s="368">
        <v>600</v>
      </c>
      <c r="C14" s="368">
        <v>60014</v>
      </c>
      <c r="D14" s="368">
        <v>6050</v>
      </c>
      <c r="E14" s="506" t="s">
        <v>664</v>
      </c>
      <c r="F14" s="437">
        <v>34883</v>
      </c>
      <c r="G14" s="438">
        <f t="shared" si="0"/>
        <v>34883.46</v>
      </c>
      <c r="H14" s="416">
        <v>19883.46</v>
      </c>
      <c r="I14" s="416"/>
      <c r="J14" s="240">
        <v>15000</v>
      </c>
      <c r="K14" s="416"/>
      <c r="L14" s="903"/>
    </row>
    <row r="15" spans="1:12" ht="24.75" customHeight="1">
      <c r="A15" s="769" t="s">
        <v>738</v>
      </c>
      <c r="B15" s="368">
        <v>600</v>
      </c>
      <c r="C15" s="368">
        <v>60014</v>
      </c>
      <c r="D15" s="368">
        <v>6050</v>
      </c>
      <c r="E15" s="506" t="s">
        <v>665</v>
      </c>
      <c r="F15" s="437">
        <v>76956</v>
      </c>
      <c r="G15" s="438">
        <f t="shared" si="0"/>
        <v>76955.87</v>
      </c>
      <c r="H15" s="416">
        <v>40479.87</v>
      </c>
      <c r="I15" s="416"/>
      <c r="J15" s="240">
        <v>36476</v>
      </c>
      <c r="K15" s="416"/>
      <c r="L15" s="903"/>
    </row>
    <row r="16" spans="1:12" ht="20.25" customHeight="1">
      <c r="A16" s="769" t="s">
        <v>686</v>
      </c>
      <c r="B16" s="368">
        <v>600</v>
      </c>
      <c r="C16" s="368">
        <v>60014</v>
      </c>
      <c r="D16" s="368">
        <v>6050</v>
      </c>
      <c r="E16" s="506" t="s">
        <v>660</v>
      </c>
      <c r="F16" s="437">
        <v>151434</v>
      </c>
      <c r="G16" s="438">
        <f t="shared" si="0"/>
        <v>151433.61</v>
      </c>
      <c r="H16" s="416">
        <v>75716.81</v>
      </c>
      <c r="I16" s="416"/>
      <c r="J16" s="240">
        <v>75716.8</v>
      </c>
      <c r="K16" s="416"/>
      <c r="L16" s="903"/>
    </row>
    <row r="17" spans="1:12" ht="24.75" customHeight="1">
      <c r="A17" s="769" t="s">
        <v>666</v>
      </c>
      <c r="B17" s="368">
        <v>600</v>
      </c>
      <c r="C17" s="368">
        <v>60014</v>
      </c>
      <c r="D17" s="368">
        <v>6050</v>
      </c>
      <c r="E17" s="506" t="s">
        <v>557</v>
      </c>
      <c r="F17" s="437">
        <v>44994</v>
      </c>
      <c r="G17" s="438">
        <f t="shared" si="0"/>
        <v>44993.6</v>
      </c>
      <c r="H17" s="416">
        <v>44993.6</v>
      </c>
      <c r="I17" s="416"/>
      <c r="J17" s="240"/>
      <c r="K17" s="416"/>
      <c r="L17" s="903"/>
    </row>
    <row r="18" spans="1:12" ht="21.75" customHeight="1">
      <c r="A18" s="769" t="s">
        <v>761</v>
      </c>
      <c r="B18" s="368">
        <v>600</v>
      </c>
      <c r="C18" s="368">
        <v>60014</v>
      </c>
      <c r="D18" s="368">
        <v>6050</v>
      </c>
      <c r="E18" s="506" t="s">
        <v>669</v>
      </c>
      <c r="F18" s="437">
        <v>155508</v>
      </c>
      <c r="G18" s="438">
        <f t="shared" si="0"/>
        <v>155507.52</v>
      </c>
      <c r="H18" s="416">
        <v>155507.52</v>
      </c>
      <c r="I18" s="416"/>
      <c r="J18" s="240"/>
      <c r="K18" s="416"/>
      <c r="L18" s="903"/>
    </row>
    <row r="19" spans="1:12" ht="24.75" customHeight="1">
      <c r="A19" s="769" t="s">
        <v>763</v>
      </c>
      <c r="B19" s="368">
        <v>600</v>
      </c>
      <c r="C19" s="368">
        <v>60014</v>
      </c>
      <c r="D19" s="368">
        <v>6060</v>
      </c>
      <c r="E19" s="506" t="s">
        <v>661</v>
      </c>
      <c r="F19" s="437">
        <v>292068</v>
      </c>
      <c r="G19" s="438">
        <f t="shared" si="0"/>
        <v>292068</v>
      </c>
      <c r="H19" s="416">
        <v>132068</v>
      </c>
      <c r="I19" s="416"/>
      <c r="J19" s="240">
        <v>160000</v>
      </c>
      <c r="K19" s="416"/>
      <c r="L19" s="893"/>
    </row>
    <row r="20" spans="1:12" ht="20.25" customHeight="1">
      <c r="A20" s="770" t="s">
        <v>770</v>
      </c>
      <c r="B20" s="368">
        <v>750</v>
      </c>
      <c r="C20" s="368">
        <v>75019</v>
      </c>
      <c r="D20" s="368">
        <v>6060</v>
      </c>
      <c r="E20" s="506" t="s">
        <v>65</v>
      </c>
      <c r="F20" s="437">
        <v>14950</v>
      </c>
      <c r="G20" s="438">
        <f t="shared" si="0"/>
        <v>14950</v>
      </c>
      <c r="H20" s="416">
        <v>14950</v>
      </c>
      <c r="I20" s="416"/>
      <c r="J20" s="240"/>
      <c r="K20" s="416"/>
      <c r="L20" s="892" t="s">
        <v>68</v>
      </c>
    </row>
    <row r="21" spans="1:12" ht="21" customHeight="1">
      <c r="A21" s="770" t="s">
        <v>771</v>
      </c>
      <c r="B21" s="368">
        <v>750</v>
      </c>
      <c r="C21" s="368">
        <v>75020</v>
      </c>
      <c r="D21" s="368">
        <v>6060</v>
      </c>
      <c r="E21" s="506" t="s">
        <v>66</v>
      </c>
      <c r="F21" s="437">
        <v>10980</v>
      </c>
      <c r="G21" s="438">
        <f t="shared" si="0"/>
        <v>10980</v>
      </c>
      <c r="H21" s="416">
        <v>10980</v>
      </c>
      <c r="I21" s="416"/>
      <c r="J21" s="240"/>
      <c r="K21" s="416"/>
      <c r="L21" s="893"/>
    </row>
    <row r="22" spans="1:12" ht="30.75" customHeight="1">
      <c r="A22" s="770" t="s">
        <v>116</v>
      </c>
      <c r="B22" s="368">
        <v>801</v>
      </c>
      <c r="C22" s="368">
        <v>80130</v>
      </c>
      <c r="D22" s="368">
        <v>6050</v>
      </c>
      <c r="E22" s="506" t="s">
        <v>662</v>
      </c>
      <c r="F22" s="437">
        <v>196190</v>
      </c>
      <c r="G22" s="438">
        <f t="shared" si="0"/>
        <v>196189.87</v>
      </c>
      <c r="H22" s="416">
        <v>107905.48</v>
      </c>
      <c r="I22" s="416"/>
      <c r="J22" s="240">
        <v>88284.39</v>
      </c>
      <c r="K22" s="416">
        <v>0</v>
      </c>
      <c r="L22" s="771" t="s">
        <v>1075</v>
      </c>
    </row>
    <row r="23" spans="1:12" ht="24.75" customHeight="1">
      <c r="A23" s="770" t="s">
        <v>63</v>
      </c>
      <c r="B23" s="451">
        <v>852</v>
      </c>
      <c r="C23" s="451">
        <v>85218</v>
      </c>
      <c r="D23" s="451">
        <v>6060</v>
      </c>
      <c r="E23" s="501" t="s">
        <v>67</v>
      </c>
      <c r="F23" s="448">
        <v>13000</v>
      </c>
      <c r="G23" s="438">
        <f t="shared" si="0"/>
        <v>13000</v>
      </c>
      <c r="H23" s="452">
        <v>13000</v>
      </c>
      <c r="I23" s="452"/>
      <c r="J23" s="453"/>
      <c r="K23" s="452"/>
      <c r="L23" s="771" t="s">
        <v>69</v>
      </c>
    </row>
    <row r="24" spans="1:12" ht="26.25" customHeight="1" thickBot="1">
      <c r="A24" s="770" t="s">
        <v>64</v>
      </c>
      <c r="B24" s="451">
        <v>854</v>
      </c>
      <c r="C24" s="451">
        <v>85406</v>
      </c>
      <c r="D24" s="451">
        <v>6050</v>
      </c>
      <c r="E24" s="501" t="s">
        <v>663</v>
      </c>
      <c r="F24" s="435">
        <v>123751</v>
      </c>
      <c r="G24" s="438">
        <f t="shared" si="0"/>
        <v>123751</v>
      </c>
      <c r="H24" s="452">
        <v>61875.5</v>
      </c>
      <c r="I24" s="452"/>
      <c r="J24" s="453">
        <v>61875.5</v>
      </c>
      <c r="K24" s="452"/>
      <c r="L24" s="771" t="s">
        <v>667</v>
      </c>
    </row>
    <row r="25" spans="1:12" ht="26.25" customHeight="1" thickBot="1">
      <c r="A25" s="894" t="s">
        <v>737</v>
      </c>
      <c r="B25" s="895"/>
      <c r="C25" s="895"/>
      <c r="D25" s="895"/>
      <c r="E25" s="896"/>
      <c r="F25" s="454">
        <f aca="true" t="shared" si="1" ref="F25:K25">SUM(F7:F24)</f>
        <v>6448074</v>
      </c>
      <c r="G25" s="455">
        <f t="shared" si="1"/>
        <v>6448073.31</v>
      </c>
      <c r="H25" s="455">
        <f t="shared" si="1"/>
        <v>2189789.9200000004</v>
      </c>
      <c r="I25" s="455">
        <f t="shared" si="1"/>
        <v>0</v>
      </c>
      <c r="J25" s="455">
        <f t="shared" si="1"/>
        <v>4258283.39</v>
      </c>
      <c r="K25" s="455">
        <f t="shared" si="1"/>
        <v>0</v>
      </c>
      <c r="L25" s="456" t="s">
        <v>506</v>
      </c>
    </row>
    <row r="26" spans="1:13" ht="18.75" customHeight="1">
      <c r="A26" s="904" t="s">
        <v>358</v>
      </c>
      <c r="B26" s="904"/>
      <c r="C26" s="904"/>
      <c r="D26" s="904"/>
      <c r="E26" s="904"/>
      <c r="F26" s="904"/>
      <c r="G26" s="904"/>
      <c r="H26" s="29"/>
      <c r="I26" s="29"/>
      <c r="J26" s="29"/>
      <c r="K26" s="29"/>
      <c r="L26" s="29"/>
      <c r="M26" s="29"/>
    </row>
    <row r="27" spans="1:13" ht="12" customHeight="1">
      <c r="A27" s="825" t="s">
        <v>359</v>
      </c>
      <c r="B27" s="825"/>
      <c r="C27" s="825"/>
      <c r="D27" s="825"/>
      <c r="E27" s="825"/>
      <c r="F27" s="825"/>
      <c r="G27" s="825"/>
      <c r="H27" s="29"/>
      <c r="I27" s="51"/>
      <c r="J27" s="829" t="s">
        <v>113</v>
      </c>
      <c r="K27" s="829"/>
      <c r="L27" s="51"/>
      <c r="M27" s="51"/>
    </row>
    <row r="28" spans="1:13" ht="13.5" customHeight="1">
      <c r="A28" s="897" t="s">
        <v>360</v>
      </c>
      <c r="B28" s="897"/>
      <c r="C28" s="897"/>
      <c r="D28" s="897"/>
      <c r="E28" s="897"/>
      <c r="F28" s="897"/>
      <c r="G28" s="897"/>
      <c r="H28" s="353"/>
      <c r="I28" s="353"/>
      <c r="J28" s="829"/>
      <c r="K28" s="829"/>
      <c r="L28" s="48"/>
      <c r="M28" s="48"/>
    </row>
    <row r="29" spans="1:13" ht="12.75">
      <c r="A29" s="825" t="s">
        <v>361</v>
      </c>
      <c r="B29" s="825"/>
      <c r="C29" s="825"/>
      <c r="D29" s="825"/>
      <c r="E29" s="29"/>
      <c r="F29" s="29"/>
      <c r="G29" s="29"/>
      <c r="H29" s="29"/>
      <c r="I29" s="29"/>
      <c r="J29" s="861" t="s">
        <v>1090</v>
      </c>
      <c r="K29" s="861"/>
      <c r="L29" s="29"/>
      <c r="M29" s="29"/>
    </row>
    <row r="30" spans="2:11" ht="12.75">
      <c r="B30" s="29"/>
      <c r="C30" s="29"/>
      <c r="D30" s="29"/>
      <c r="E30" s="29"/>
      <c r="F30" s="29"/>
      <c r="G30" s="29"/>
      <c r="H30" s="29"/>
      <c r="I30" s="29"/>
      <c r="J30" s="29"/>
      <c r="K30" s="29"/>
    </row>
    <row r="31" spans="10:11" ht="12" customHeight="1">
      <c r="J31" s="829"/>
      <c r="K31" s="829"/>
    </row>
    <row r="32" ht="12.75" hidden="1"/>
    <row r="33" ht="18" customHeight="1"/>
  </sheetData>
  <mergeCells count="23">
    <mergeCell ref="L7:L19"/>
    <mergeCell ref="H1:L1"/>
    <mergeCell ref="A26:G26"/>
    <mergeCell ref="H4:K4"/>
    <mergeCell ref="D3:D5"/>
    <mergeCell ref="G4:G5"/>
    <mergeCell ref="A3:A5"/>
    <mergeCell ref="L3:L5"/>
    <mergeCell ref="A2:L2"/>
    <mergeCell ref="B3:B5"/>
    <mergeCell ref="C3:C5"/>
    <mergeCell ref="G3:K3"/>
    <mergeCell ref="F3:F5"/>
    <mergeCell ref="E3:E5"/>
    <mergeCell ref="J31:K31"/>
    <mergeCell ref="A28:G28"/>
    <mergeCell ref="A29:D29"/>
    <mergeCell ref="A27:G27"/>
    <mergeCell ref="L20:L21"/>
    <mergeCell ref="A25:E25"/>
    <mergeCell ref="J27:K27"/>
    <mergeCell ref="J29:K29"/>
    <mergeCell ref="J28:K28"/>
  </mergeCells>
  <printOptions/>
  <pageMargins left="0.11811023622047245" right="0" top="0" bottom="0" header="0.5118110236220472" footer="0.5118110236220472"/>
  <pageSetup horizontalDpi="600" verticalDpi="600" orientation="landscape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1"/>
  <sheetViews>
    <sheetView workbookViewId="0" topLeftCell="C4">
      <selection activeCell="I13" sqref="I13"/>
    </sheetView>
  </sheetViews>
  <sheetFormatPr defaultColWidth="9.00390625" defaultRowHeight="12.75"/>
  <cols>
    <col min="1" max="1" width="4.75390625" style="0" customWidth="1"/>
    <col min="2" max="2" width="6.25390625" style="0" customWidth="1"/>
    <col min="4" max="4" width="7.125" style="0" customWidth="1"/>
    <col min="5" max="5" width="40.75390625" style="0" customWidth="1"/>
    <col min="6" max="6" width="17.625" style="0" customWidth="1"/>
    <col min="7" max="8" width="17.75390625" style="0" customWidth="1"/>
    <col min="9" max="9" width="18.75390625" style="0" customWidth="1"/>
    <col min="10" max="10" width="5.25390625" style="0" customWidth="1"/>
    <col min="11" max="11" width="9.125" style="0" hidden="1" customWidth="1"/>
  </cols>
  <sheetData>
    <row r="1" spans="5:10" ht="65.25" customHeight="1">
      <c r="E1" s="19"/>
      <c r="F1" s="19"/>
      <c r="G1" s="19"/>
      <c r="H1" s="19"/>
      <c r="I1" s="139" t="s">
        <v>966</v>
      </c>
      <c r="J1" s="139"/>
    </row>
    <row r="3" ht="12" customHeight="1"/>
    <row r="4" spans="1:16" s="52" customFormat="1" ht="15" customHeight="1">
      <c r="A4" s="182" t="s">
        <v>576</v>
      </c>
      <c r="B4" s="930" t="s">
        <v>1085</v>
      </c>
      <c r="C4" s="930"/>
      <c r="D4" s="930"/>
      <c r="E4" s="930"/>
      <c r="F4" s="930"/>
      <c r="G4" s="930"/>
      <c r="H4" s="930"/>
      <c r="I4" s="182"/>
      <c r="J4" s="182"/>
      <c r="K4" s="182"/>
      <c r="L4" s="182"/>
      <c r="M4" s="182"/>
      <c r="N4" s="182"/>
      <c r="O4" s="182"/>
      <c r="P4" s="182"/>
    </row>
    <row r="5" ht="23.25" customHeight="1" thickBot="1">
      <c r="I5" s="29"/>
    </row>
    <row r="6" spans="1:9" s="11" customFormat="1" ht="36.75" customHeight="1">
      <c r="A6" s="925" t="s">
        <v>682</v>
      </c>
      <c r="B6" s="927" t="s">
        <v>549</v>
      </c>
      <c r="C6" s="927" t="s">
        <v>550</v>
      </c>
      <c r="D6" s="927" t="s">
        <v>923</v>
      </c>
      <c r="E6" s="927" t="s">
        <v>683</v>
      </c>
      <c r="F6" s="927" t="s">
        <v>1041</v>
      </c>
      <c r="G6" s="922" t="s">
        <v>7</v>
      </c>
      <c r="H6" s="923"/>
      <c r="I6" s="924"/>
    </row>
    <row r="7" spans="1:9" s="11" customFormat="1" ht="53.25" customHeight="1">
      <c r="A7" s="926"/>
      <c r="B7" s="928"/>
      <c r="C7" s="928"/>
      <c r="D7" s="928"/>
      <c r="E7" s="929"/>
      <c r="F7" s="928"/>
      <c r="G7" s="188" t="s">
        <v>504</v>
      </c>
      <c r="H7" s="189" t="s">
        <v>411</v>
      </c>
      <c r="I7" s="189" t="s">
        <v>1001</v>
      </c>
    </row>
    <row r="8" spans="1:9" s="53" customFormat="1" ht="9.75">
      <c r="A8" s="185">
        <v>1</v>
      </c>
      <c r="B8" s="184">
        <v>2</v>
      </c>
      <c r="C8" s="184">
        <v>3</v>
      </c>
      <c r="D8" s="184">
        <v>4</v>
      </c>
      <c r="E8" s="184">
        <v>5</v>
      </c>
      <c r="F8" s="184">
        <v>6</v>
      </c>
      <c r="G8" s="184">
        <v>7</v>
      </c>
      <c r="H8" s="373"/>
      <c r="I8" s="186">
        <v>8</v>
      </c>
    </row>
    <row r="9" spans="1:9" ht="49.5" customHeight="1">
      <c r="A9" s="187">
        <v>1</v>
      </c>
      <c r="B9" s="128">
        <v>600</v>
      </c>
      <c r="C9" s="128">
        <v>60014</v>
      </c>
      <c r="D9" s="128">
        <v>6300</v>
      </c>
      <c r="E9" s="181" t="s">
        <v>670</v>
      </c>
      <c r="F9" s="289">
        <v>609125</v>
      </c>
      <c r="G9" s="290">
        <f>I9</f>
        <v>609125</v>
      </c>
      <c r="H9" s="374">
        <v>0</v>
      </c>
      <c r="I9" s="291">
        <v>609125</v>
      </c>
    </row>
    <row r="10" spans="1:9" ht="41.25" customHeight="1">
      <c r="A10" s="190">
        <v>2</v>
      </c>
      <c r="B10" s="128">
        <v>600</v>
      </c>
      <c r="C10" s="128">
        <v>60014</v>
      </c>
      <c r="D10" s="128">
        <v>6300</v>
      </c>
      <c r="E10" s="364" t="s">
        <v>671</v>
      </c>
      <c r="F10" s="292">
        <v>5000</v>
      </c>
      <c r="G10" s="290">
        <f>I10</f>
        <v>5000</v>
      </c>
      <c r="H10" s="375">
        <v>0</v>
      </c>
      <c r="I10" s="293">
        <v>5000</v>
      </c>
    </row>
    <row r="11" spans="1:9" ht="44.25" customHeight="1">
      <c r="A11" s="190">
        <v>3</v>
      </c>
      <c r="B11" s="180">
        <v>600</v>
      </c>
      <c r="C11" s="180">
        <v>60014</v>
      </c>
      <c r="D11" s="180">
        <v>6300</v>
      </c>
      <c r="E11" s="181" t="s">
        <v>672</v>
      </c>
      <c r="F11" s="292">
        <v>5000</v>
      </c>
      <c r="G11" s="290">
        <f>I11</f>
        <v>5000</v>
      </c>
      <c r="H11" s="375">
        <v>0</v>
      </c>
      <c r="I11" s="293">
        <v>5000</v>
      </c>
    </row>
    <row r="12" spans="1:9" ht="44.25" customHeight="1">
      <c r="A12" s="190">
        <v>4</v>
      </c>
      <c r="B12" s="180">
        <v>754</v>
      </c>
      <c r="C12" s="180">
        <v>75405</v>
      </c>
      <c r="D12" s="180">
        <v>6170</v>
      </c>
      <c r="E12" s="181" t="s">
        <v>673</v>
      </c>
      <c r="F12" s="292">
        <v>13000</v>
      </c>
      <c r="G12" s="290">
        <f>I12</f>
        <v>13000</v>
      </c>
      <c r="H12" s="375">
        <v>0</v>
      </c>
      <c r="I12" s="293">
        <f>'Z 1. 2 '!E166</f>
        <v>13000</v>
      </c>
    </row>
    <row r="13" spans="1:9" ht="41.25" customHeight="1" thickBot="1">
      <c r="A13" s="190">
        <v>5</v>
      </c>
      <c r="B13" s="180">
        <v>851</v>
      </c>
      <c r="C13" s="180">
        <v>85117</v>
      </c>
      <c r="D13" s="180">
        <v>6220</v>
      </c>
      <c r="E13" s="181" t="s">
        <v>674</v>
      </c>
      <c r="F13" s="292">
        <v>25000</v>
      </c>
      <c r="G13" s="290">
        <f>H13</f>
        <v>0</v>
      </c>
      <c r="H13" s="375">
        <v>0</v>
      </c>
      <c r="I13" s="293">
        <f>'Z 1. 2 '!E398</f>
        <v>25000</v>
      </c>
    </row>
    <row r="14" spans="1:9" ht="22.5" customHeight="1" thickBot="1">
      <c r="A14" s="920" t="s">
        <v>737</v>
      </c>
      <c r="B14" s="921"/>
      <c r="C14" s="921"/>
      <c r="D14" s="921"/>
      <c r="E14" s="921"/>
      <c r="F14" s="191">
        <f>SUM(F9:F13)</f>
        <v>657125</v>
      </c>
      <c r="G14" s="229">
        <f>SUM(G9:G13)</f>
        <v>632125</v>
      </c>
      <c r="H14" s="229">
        <f>SUM(H9:H13)</f>
        <v>0</v>
      </c>
      <c r="I14" s="229">
        <f>SUM(I9:I13)</f>
        <v>657125</v>
      </c>
    </row>
    <row r="15" ht="12.75" hidden="1"/>
    <row r="17" spans="8:9" ht="12.75">
      <c r="H17" s="861" t="s">
        <v>113</v>
      </c>
      <c r="I17" s="861"/>
    </row>
    <row r="18" spans="7:13" ht="14.25" customHeight="1">
      <c r="G18" s="230"/>
      <c r="H18" s="344"/>
      <c r="I18" s="344"/>
      <c r="J18" s="51"/>
      <c r="K18" s="51"/>
      <c r="L18" s="51"/>
      <c r="M18" s="51"/>
    </row>
    <row r="19" spans="8:9" ht="12.75">
      <c r="H19" s="861" t="s">
        <v>1090</v>
      </c>
      <c r="I19" s="861"/>
    </row>
    <row r="21" spans="7:8" ht="12.75">
      <c r="G21" s="122"/>
      <c r="H21" s="122"/>
    </row>
  </sheetData>
  <mergeCells count="11">
    <mergeCell ref="B4:H4"/>
    <mergeCell ref="H17:I17"/>
    <mergeCell ref="H19:I19"/>
    <mergeCell ref="A14:E14"/>
    <mergeCell ref="G6:I6"/>
    <mergeCell ref="A6:A7"/>
    <mergeCell ref="F6:F7"/>
    <mergeCell ref="B6:B7"/>
    <mergeCell ref="C6:C7"/>
    <mergeCell ref="D6:D7"/>
    <mergeCell ref="E6:E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481"/>
  <sheetViews>
    <sheetView workbookViewId="0" topLeftCell="A413">
      <selection activeCell="B434" sqref="B434:Q434"/>
    </sheetView>
  </sheetViews>
  <sheetFormatPr defaultColWidth="9.00390625" defaultRowHeight="12.75"/>
  <cols>
    <col min="1" max="1" width="3.625" style="3" customWidth="1"/>
    <col min="2" max="2" width="25.625" style="0" customWidth="1"/>
    <col min="3" max="3" width="10.875" style="0" customWidth="1"/>
    <col min="4" max="4" width="11.625" style="0" customWidth="1"/>
    <col min="5" max="5" width="11.75390625" style="0" customWidth="1"/>
    <col min="6" max="6" width="10.25390625" style="0" customWidth="1"/>
    <col min="7" max="7" width="10.00390625" style="0" bestFit="1" customWidth="1"/>
    <col min="8" max="8" width="12.00390625" style="0" customWidth="1"/>
    <col min="9" max="9" width="11.125" style="0" customWidth="1"/>
    <col min="10" max="11" width="9.375" style="0" bestFit="1" customWidth="1"/>
    <col min="12" max="12" width="9.75390625" style="0" customWidth="1"/>
    <col min="13" max="13" width="11.375" style="0" customWidth="1"/>
    <col min="14" max="14" width="14.00390625" style="0" customWidth="1"/>
    <col min="15" max="15" width="13.00390625" style="0" customWidth="1"/>
    <col min="16" max="16" width="10.375" style="0" customWidth="1"/>
    <col min="17" max="17" width="10.75390625" style="0" customWidth="1"/>
  </cols>
  <sheetData>
    <row r="1" spans="1:17" ht="8.25" customHeight="1">
      <c r="A1" s="7"/>
      <c r="O1" s="962" t="s">
        <v>1029</v>
      </c>
      <c r="P1" s="962"/>
      <c r="Q1" s="962"/>
    </row>
    <row r="2" spans="1:17" ht="12.75">
      <c r="A2" s="964" t="s">
        <v>1086</v>
      </c>
      <c r="B2" s="964"/>
      <c r="C2" s="964"/>
      <c r="D2" s="964"/>
      <c r="E2" s="964"/>
      <c r="F2" s="964"/>
      <c r="G2" s="964"/>
      <c r="H2" s="964"/>
      <c r="I2" s="964"/>
      <c r="J2" s="964"/>
      <c r="K2" s="964"/>
      <c r="L2" s="964"/>
      <c r="M2" s="964"/>
      <c r="N2" s="964"/>
      <c r="O2" s="964"/>
      <c r="P2" s="964"/>
      <c r="Q2" s="964"/>
    </row>
    <row r="3" ht="15.75" customHeight="1" thickBot="1">
      <c r="A3" s="7"/>
    </row>
    <row r="4" spans="1:17" ht="15" customHeight="1">
      <c r="A4" s="965" t="s">
        <v>579</v>
      </c>
      <c r="B4" s="949" t="s">
        <v>616</v>
      </c>
      <c r="C4" s="949" t="s">
        <v>220</v>
      </c>
      <c r="D4" s="949" t="s">
        <v>1087</v>
      </c>
      <c r="E4" s="949" t="s">
        <v>1088</v>
      </c>
      <c r="F4" s="950" t="s">
        <v>980</v>
      </c>
      <c r="G4" s="963"/>
      <c r="H4" s="950" t="s">
        <v>981</v>
      </c>
      <c r="I4" s="951"/>
      <c r="J4" s="951"/>
      <c r="K4" s="951"/>
      <c r="L4" s="951"/>
      <c r="M4" s="951"/>
      <c r="N4" s="951"/>
      <c r="O4" s="951"/>
      <c r="P4" s="951"/>
      <c r="Q4" s="952"/>
    </row>
    <row r="5" spans="1:17" ht="13.5" customHeight="1">
      <c r="A5" s="966"/>
      <c r="B5" s="889"/>
      <c r="C5" s="889"/>
      <c r="D5" s="889"/>
      <c r="E5" s="889"/>
      <c r="F5" s="806" t="s">
        <v>366</v>
      </c>
      <c r="G5" s="806" t="s">
        <v>617</v>
      </c>
      <c r="H5" s="826" t="s">
        <v>890</v>
      </c>
      <c r="I5" s="827"/>
      <c r="J5" s="827"/>
      <c r="K5" s="827"/>
      <c r="L5" s="827"/>
      <c r="M5" s="827"/>
      <c r="N5" s="827"/>
      <c r="O5" s="827"/>
      <c r="P5" s="827"/>
      <c r="Q5" s="953"/>
    </row>
    <row r="6" spans="1:17" ht="13.5" customHeight="1">
      <c r="A6" s="966"/>
      <c r="B6" s="889"/>
      <c r="C6" s="889"/>
      <c r="D6" s="889"/>
      <c r="E6" s="889"/>
      <c r="F6" s="889"/>
      <c r="G6" s="889"/>
      <c r="H6" s="806" t="s">
        <v>16</v>
      </c>
      <c r="I6" s="508" t="s">
        <v>505</v>
      </c>
      <c r="J6" s="509"/>
      <c r="K6" s="509"/>
      <c r="L6" s="509"/>
      <c r="M6" s="509"/>
      <c r="N6" s="509"/>
      <c r="O6" s="509"/>
      <c r="P6" s="509"/>
      <c r="Q6" s="510"/>
    </row>
    <row r="7" spans="1:17" ht="11.25" customHeight="1">
      <c r="A7" s="966"/>
      <c r="B7" s="889"/>
      <c r="C7" s="889"/>
      <c r="D7" s="889"/>
      <c r="E7" s="889"/>
      <c r="F7" s="889"/>
      <c r="G7" s="889"/>
      <c r="H7" s="889"/>
      <c r="I7" s="826" t="s">
        <v>618</v>
      </c>
      <c r="J7" s="827"/>
      <c r="K7" s="827"/>
      <c r="L7" s="828"/>
      <c r="M7" s="890" t="s">
        <v>617</v>
      </c>
      <c r="N7" s="954"/>
      <c r="O7" s="954"/>
      <c r="P7" s="954"/>
      <c r="Q7" s="955"/>
    </row>
    <row r="8" spans="1:17" ht="15" customHeight="1">
      <c r="A8" s="966"/>
      <c r="B8" s="889"/>
      <c r="C8" s="889"/>
      <c r="D8" s="889"/>
      <c r="E8" s="889"/>
      <c r="F8" s="889"/>
      <c r="G8" s="889"/>
      <c r="H8" s="889"/>
      <c r="I8" s="806" t="s">
        <v>283</v>
      </c>
      <c r="J8" s="956" t="s">
        <v>619</v>
      </c>
      <c r="K8" s="957"/>
      <c r="L8" s="958"/>
      <c r="M8" s="806" t="s">
        <v>284</v>
      </c>
      <c r="N8" s="890" t="s">
        <v>619</v>
      </c>
      <c r="O8" s="954"/>
      <c r="P8" s="954"/>
      <c r="Q8" s="955"/>
    </row>
    <row r="9" spans="1:17" ht="48" customHeight="1">
      <c r="A9" s="967"/>
      <c r="B9" s="807"/>
      <c r="C9" s="807"/>
      <c r="D9" s="807"/>
      <c r="E9" s="807"/>
      <c r="F9" s="807"/>
      <c r="G9" s="807"/>
      <c r="H9" s="807"/>
      <c r="I9" s="807"/>
      <c r="J9" s="72" t="s">
        <v>620</v>
      </c>
      <c r="K9" s="72" t="s">
        <v>621</v>
      </c>
      <c r="L9" s="72" t="s">
        <v>622</v>
      </c>
      <c r="M9" s="807"/>
      <c r="N9" s="72" t="s">
        <v>644</v>
      </c>
      <c r="O9" s="72" t="s">
        <v>620</v>
      </c>
      <c r="P9" s="72" t="s">
        <v>621</v>
      </c>
      <c r="Q9" s="507" t="s">
        <v>622</v>
      </c>
    </row>
    <row r="10" spans="1:17" s="49" customFormat="1" ht="14.25" customHeight="1">
      <c r="A10" s="418">
        <v>1</v>
      </c>
      <c r="B10" s="378">
        <v>2</v>
      </c>
      <c r="C10" s="378">
        <v>3</v>
      </c>
      <c r="D10" s="378">
        <v>4</v>
      </c>
      <c r="E10" s="378">
        <v>5</v>
      </c>
      <c r="F10" s="378">
        <v>6</v>
      </c>
      <c r="G10" s="378">
        <v>7</v>
      </c>
      <c r="H10" s="378">
        <v>8</v>
      </c>
      <c r="I10" s="378">
        <v>9</v>
      </c>
      <c r="J10" s="378">
        <v>10</v>
      </c>
      <c r="K10" s="378">
        <v>11</v>
      </c>
      <c r="L10" s="378">
        <v>12</v>
      </c>
      <c r="M10" s="378">
        <v>13</v>
      </c>
      <c r="N10" s="378">
        <v>14</v>
      </c>
      <c r="O10" s="378">
        <v>15</v>
      </c>
      <c r="P10" s="378">
        <v>16</v>
      </c>
      <c r="Q10" s="419">
        <v>17</v>
      </c>
    </row>
    <row r="11" spans="1:17" s="49" customFormat="1" ht="15.75" customHeight="1">
      <c r="A11" s="420" t="s">
        <v>585</v>
      </c>
      <c r="B11" s="161" t="s">
        <v>362</v>
      </c>
      <c r="C11" s="162"/>
      <c r="D11" s="621">
        <f>D17+D25+D33+D40+D47+D55</f>
        <v>11620921</v>
      </c>
      <c r="E11" s="614">
        <f aca="true" t="shared" si="0" ref="E11:Q11">E17+E25+E33+E40+E47+E55</f>
        <v>10479418.600000001</v>
      </c>
      <c r="F11" s="614">
        <f t="shared" si="0"/>
        <v>3514095.41</v>
      </c>
      <c r="G11" s="614">
        <f t="shared" si="0"/>
        <v>6965323.19</v>
      </c>
      <c r="H11" s="614">
        <f t="shared" si="0"/>
        <v>10479418.600000001</v>
      </c>
      <c r="I11" s="614">
        <f t="shared" si="0"/>
        <v>3514095.41</v>
      </c>
      <c r="J11" s="614">
        <f t="shared" si="0"/>
        <v>0</v>
      </c>
      <c r="K11" s="614">
        <f t="shared" si="0"/>
        <v>0</v>
      </c>
      <c r="L11" s="614">
        <f t="shared" si="0"/>
        <v>3514095.41</v>
      </c>
      <c r="M11" s="614">
        <f t="shared" si="0"/>
        <v>6965323.19</v>
      </c>
      <c r="N11" s="614">
        <f t="shared" si="0"/>
        <v>0</v>
      </c>
      <c r="O11" s="614">
        <f t="shared" si="0"/>
        <v>0</v>
      </c>
      <c r="P11" s="614">
        <f t="shared" si="0"/>
        <v>0</v>
      </c>
      <c r="Q11" s="687">
        <f t="shared" si="0"/>
        <v>6965323.19</v>
      </c>
    </row>
    <row r="12" spans="1:17" s="49" customFormat="1" ht="16.5" customHeight="1">
      <c r="A12" s="457"/>
      <c r="B12" s="937" t="s">
        <v>215</v>
      </c>
      <c r="C12" s="937"/>
      <c r="D12" s="937"/>
      <c r="E12" s="937"/>
      <c r="F12" s="937"/>
      <c r="G12" s="937"/>
      <c r="H12" s="937"/>
      <c r="I12" s="937"/>
      <c r="J12" s="937"/>
      <c r="K12" s="937"/>
      <c r="L12" s="937"/>
      <c r="M12" s="937"/>
      <c r="N12" s="937"/>
      <c r="O12" s="937"/>
      <c r="P12" s="937"/>
      <c r="Q12" s="943"/>
    </row>
    <row r="13" spans="1:17" s="49" customFormat="1" ht="18" customHeight="1">
      <c r="A13" s="458"/>
      <c r="B13" s="959" t="s">
        <v>558</v>
      </c>
      <c r="C13" s="960"/>
      <c r="D13" s="960"/>
      <c r="E13" s="960"/>
      <c r="F13" s="960"/>
      <c r="G13" s="960"/>
      <c r="H13" s="960"/>
      <c r="I13" s="960"/>
      <c r="J13" s="960"/>
      <c r="K13" s="960"/>
      <c r="L13" s="960"/>
      <c r="M13" s="960"/>
      <c r="N13" s="960"/>
      <c r="O13" s="960"/>
      <c r="P13" s="960"/>
      <c r="Q13" s="961"/>
    </row>
    <row r="14" spans="1:17" s="49" customFormat="1" ht="18" customHeight="1">
      <c r="A14" s="458"/>
      <c r="B14" s="959" t="s">
        <v>218</v>
      </c>
      <c r="C14" s="960"/>
      <c r="D14" s="960"/>
      <c r="E14" s="960"/>
      <c r="F14" s="960"/>
      <c r="G14" s="960"/>
      <c r="H14" s="960"/>
      <c r="I14" s="960"/>
      <c r="J14" s="960"/>
      <c r="K14" s="960"/>
      <c r="L14" s="960"/>
      <c r="M14" s="960"/>
      <c r="N14" s="960"/>
      <c r="O14" s="960"/>
      <c r="P14" s="960"/>
      <c r="Q14" s="961"/>
    </row>
    <row r="15" spans="1:17" s="49" customFormat="1" ht="15.75" customHeight="1">
      <c r="A15" s="686" t="s">
        <v>1048</v>
      </c>
      <c r="B15" s="959" t="s">
        <v>820</v>
      </c>
      <c r="C15" s="960"/>
      <c r="D15" s="960"/>
      <c r="E15" s="960"/>
      <c r="F15" s="960"/>
      <c r="G15" s="960"/>
      <c r="H15" s="960"/>
      <c r="I15" s="960"/>
      <c r="J15" s="960"/>
      <c r="K15" s="960"/>
      <c r="L15" s="960"/>
      <c r="M15" s="960"/>
      <c r="N15" s="960"/>
      <c r="O15" s="960"/>
      <c r="P15" s="960"/>
      <c r="Q15" s="961"/>
    </row>
    <row r="16" spans="1:17" s="49" customFormat="1" ht="15.75" customHeight="1">
      <c r="A16" s="458"/>
      <c r="B16" s="959" t="s">
        <v>819</v>
      </c>
      <c r="C16" s="960"/>
      <c r="D16" s="960"/>
      <c r="E16" s="960"/>
      <c r="F16" s="960"/>
      <c r="G16" s="960"/>
      <c r="H16" s="960"/>
      <c r="I16" s="960"/>
      <c r="J16" s="960"/>
      <c r="K16" s="960"/>
      <c r="L16" s="960"/>
      <c r="M16" s="960"/>
      <c r="N16" s="960"/>
      <c r="O16" s="960"/>
      <c r="P16" s="960"/>
      <c r="Q16" s="961"/>
    </row>
    <row r="17" spans="1:17" s="49" customFormat="1" ht="17.25" customHeight="1">
      <c r="A17" s="458"/>
      <c r="B17" s="425" t="s">
        <v>997</v>
      </c>
      <c r="C17" s="464" t="s">
        <v>219</v>
      </c>
      <c r="D17" s="465">
        <f>D18+D19</f>
        <v>3002644</v>
      </c>
      <c r="E17" s="426">
        <f>F17+G17</f>
        <v>3002644.21</v>
      </c>
      <c r="F17" s="426">
        <f>F18+F19</f>
        <v>1636792.34</v>
      </c>
      <c r="G17" s="426">
        <f>G18+G19</f>
        <v>1365851.87</v>
      </c>
      <c r="H17" s="426">
        <f>I17+M17</f>
        <v>3002644.21</v>
      </c>
      <c r="I17" s="426">
        <f>I19</f>
        <v>1636792.34</v>
      </c>
      <c r="J17" s="426">
        <f>J19</f>
        <v>0</v>
      </c>
      <c r="K17" s="426">
        <f>K19</f>
        <v>0</v>
      </c>
      <c r="L17" s="426">
        <f>L19</f>
        <v>1636792.34</v>
      </c>
      <c r="M17" s="426">
        <f>M18</f>
        <v>1365851.87</v>
      </c>
      <c r="N17" s="426">
        <f>N18</f>
        <v>0</v>
      </c>
      <c r="O17" s="426">
        <f>O18</f>
        <v>0</v>
      </c>
      <c r="P17" s="426">
        <f>P18</f>
        <v>0</v>
      </c>
      <c r="Q17" s="429">
        <f>Q18</f>
        <v>1365851.87</v>
      </c>
    </row>
    <row r="18" spans="1:17" s="49" customFormat="1" ht="23.25" customHeight="1">
      <c r="A18" s="458"/>
      <c r="B18" s="461" t="s">
        <v>495</v>
      </c>
      <c r="C18" s="379" t="s">
        <v>473</v>
      </c>
      <c r="D18" s="338">
        <v>1365852</v>
      </c>
      <c r="E18" s="241">
        <f>F18+G18</f>
        <v>1365851.87</v>
      </c>
      <c r="F18" s="241"/>
      <c r="G18" s="241">
        <f>M18</f>
        <v>1365851.87</v>
      </c>
      <c r="H18" s="241">
        <f>M18</f>
        <v>1365851.87</v>
      </c>
      <c r="I18" s="241"/>
      <c r="J18" s="241"/>
      <c r="K18" s="241"/>
      <c r="L18" s="241"/>
      <c r="M18" s="241">
        <f>N18+O18+P18+Q18</f>
        <v>1365851.87</v>
      </c>
      <c r="N18" s="241"/>
      <c r="O18" s="241"/>
      <c r="P18" s="241"/>
      <c r="Q18" s="363">
        <v>1365851.87</v>
      </c>
    </row>
    <row r="19" spans="1:17" s="49" customFormat="1" ht="23.25" customHeight="1">
      <c r="A19" s="796"/>
      <c r="B19" s="461" t="s">
        <v>495</v>
      </c>
      <c r="C19" s="379" t="s">
        <v>979</v>
      </c>
      <c r="D19" s="338">
        <v>1636792</v>
      </c>
      <c r="E19" s="241">
        <f>F19+G19</f>
        <v>1636792.34</v>
      </c>
      <c r="F19" s="241">
        <f>I19</f>
        <v>1636792.34</v>
      </c>
      <c r="G19" s="241"/>
      <c r="H19" s="241">
        <f>I19</f>
        <v>1636792.34</v>
      </c>
      <c r="I19" s="241">
        <f>J19+K19+L19</f>
        <v>1636792.34</v>
      </c>
      <c r="J19" s="241"/>
      <c r="K19" s="241"/>
      <c r="L19" s="241">
        <v>1636792.34</v>
      </c>
      <c r="M19" s="241"/>
      <c r="N19" s="241"/>
      <c r="O19" s="241"/>
      <c r="P19" s="241"/>
      <c r="Q19" s="363"/>
    </row>
    <row r="20" spans="1:17" s="49" customFormat="1" ht="17.25" customHeight="1">
      <c r="A20" s="511"/>
      <c r="B20" s="937" t="s">
        <v>215</v>
      </c>
      <c r="C20" s="937"/>
      <c r="D20" s="937"/>
      <c r="E20" s="937"/>
      <c r="F20" s="937"/>
      <c r="G20" s="937"/>
      <c r="H20" s="937"/>
      <c r="I20" s="937"/>
      <c r="J20" s="937"/>
      <c r="K20" s="937"/>
      <c r="L20" s="937"/>
      <c r="M20" s="937"/>
      <c r="N20" s="937"/>
      <c r="O20" s="937"/>
      <c r="P20" s="937"/>
      <c r="Q20" s="943"/>
    </row>
    <row r="21" spans="1:17" s="49" customFormat="1" ht="17.25" customHeight="1">
      <c r="A21" s="459"/>
      <c r="B21" s="959" t="s">
        <v>558</v>
      </c>
      <c r="C21" s="960"/>
      <c r="D21" s="960"/>
      <c r="E21" s="960"/>
      <c r="F21" s="960"/>
      <c r="G21" s="960"/>
      <c r="H21" s="960"/>
      <c r="I21" s="960"/>
      <c r="J21" s="960"/>
      <c r="K21" s="960"/>
      <c r="L21" s="960"/>
      <c r="M21" s="960"/>
      <c r="N21" s="960"/>
      <c r="O21" s="960"/>
      <c r="P21" s="960"/>
      <c r="Q21" s="961"/>
    </row>
    <row r="22" spans="1:17" s="49" customFormat="1" ht="17.25" customHeight="1">
      <c r="A22" s="459"/>
      <c r="B22" s="959" t="s">
        <v>816</v>
      </c>
      <c r="C22" s="960"/>
      <c r="D22" s="960"/>
      <c r="E22" s="960"/>
      <c r="F22" s="960"/>
      <c r="G22" s="960"/>
      <c r="H22" s="960"/>
      <c r="I22" s="960"/>
      <c r="J22" s="960"/>
      <c r="K22" s="960"/>
      <c r="L22" s="960"/>
      <c r="M22" s="960"/>
      <c r="N22" s="960"/>
      <c r="O22" s="960"/>
      <c r="P22" s="960"/>
      <c r="Q22" s="961"/>
    </row>
    <row r="23" spans="1:17" s="49" customFormat="1" ht="17.25" customHeight="1">
      <c r="A23" s="686" t="s">
        <v>1047</v>
      </c>
      <c r="B23" s="959" t="s">
        <v>818</v>
      </c>
      <c r="C23" s="960"/>
      <c r="D23" s="960"/>
      <c r="E23" s="960"/>
      <c r="F23" s="960"/>
      <c r="G23" s="960"/>
      <c r="H23" s="960"/>
      <c r="I23" s="960"/>
      <c r="J23" s="960"/>
      <c r="K23" s="960"/>
      <c r="L23" s="960"/>
      <c r="M23" s="960"/>
      <c r="N23" s="960"/>
      <c r="O23" s="960"/>
      <c r="P23" s="960"/>
      <c r="Q23" s="961"/>
    </row>
    <row r="24" spans="1:17" s="49" customFormat="1" ht="17.25" customHeight="1">
      <c r="A24" s="459"/>
      <c r="B24" s="959" t="s">
        <v>817</v>
      </c>
      <c r="C24" s="960"/>
      <c r="D24" s="960"/>
      <c r="E24" s="960"/>
      <c r="F24" s="960"/>
      <c r="G24" s="960"/>
      <c r="H24" s="960"/>
      <c r="I24" s="960"/>
      <c r="J24" s="960"/>
      <c r="K24" s="960"/>
      <c r="L24" s="960"/>
      <c r="M24" s="960"/>
      <c r="N24" s="960"/>
      <c r="O24" s="960"/>
      <c r="P24" s="960"/>
      <c r="Q24" s="961"/>
    </row>
    <row r="25" spans="1:17" s="49" customFormat="1" ht="15.75" customHeight="1">
      <c r="A25" s="459"/>
      <c r="B25" s="425" t="s">
        <v>997</v>
      </c>
      <c r="C25" s="464" t="s">
        <v>219</v>
      </c>
      <c r="D25" s="465">
        <f aca="true" t="shared" si="1" ref="D25:Q25">D26+D27</f>
        <v>3059472</v>
      </c>
      <c r="E25" s="426">
        <f t="shared" si="1"/>
        <v>3059471.85</v>
      </c>
      <c r="F25" s="426">
        <f t="shared" si="1"/>
        <v>948360.86</v>
      </c>
      <c r="G25" s="426">
        <f t="shared" si="1"/>
        <v>2111110.99</v>
      </c>
      <c r="H25" s="426">
        <f t="shared" si="1"/>
        <v>3059471.85</v>
      </c>
      <c r="I25" s="426">
        <f t="shared" si="1"/>
        <v>948360.86</v>
      </c>
      <c r="J25" s="426">
        <f t="shared" si="1"/>
        <v>0</v>
      </c>
      <c r="K25" s="426">
        <f t="shared" si="1"/>
        <v>0</v>
      </c>
      <c r="L25" s="426">
        <f t="shared" si="1"/>
        <v>948360.86</v>
      </c>
      <c r="M25" s="426">
        <f t="shared" si="1"/>
        <v>2111110.99</v>
      </c>
      <c r="N25" s="426">
        <f t="shared" si="1"/>
        <v>0</v>
      </c>
      <c r="O25" s="426">
        <f t="shared" si="1"/>
        <v>0</v>
      </c>
      <c r="P25" s="426">
        <f t="shared" si="1"/>
        <v>0</v>
      </c>
      <c r="Q25" s="429">
        <f t="shared" si="1"/>
        <v>2111110.99</v>
      </c>
    </row>
    <row r="26" spans="1:17" s="49" customFormat="1" ht="22.5" customHeight="1">
      <c r="A26" s="459"/>
      <c r="B26" s="461" t="s">
        <v>495</v>
      </c>
      <c r="C26" s="379" t="s">
        <v>473</v>
      </c>
      <c r="D26" s="618">
        <v>2111111</v>
      </c>
      <c r="E26" s="241">
        <f>G26</f>
        <v>2111110.99</v>
      </c>
      <c r="F26" s="513"/>
      <c r="G26" s="254">
        <f>M26</f>
        <v>2111110.99</v>
      </c>
      <c r="H26" s="254">
        <f>M26</f>
        <v>2111110.99</v>
      </c>
      <c r="I26" s="513"/>
      <c r="J26" s="513"/>
      <c r="K26" s="513"/>
      <c r="L26" s="513"/>
      <c r="M26" s="254">
        <f>Q26</f>
        <v>2111110.99</v>
      </c>
      <c r="N26" s="513"/>
      <c r="O26" s="513"/>
      <c r="P26" s="513"/>
      <c r="Q26" s="619">
        <v>2111110.99</v>
      </c>
    </row>
    <row r="27" spans="1:17" s="49" customFormat="1" ht="24.75" customHeight="1">
      <c r="A27" s="512"/>
      <c r="B27" s="461" t="s">
        <v>495</v>
      </c>
      <c r="C27" s="379" t="s">
        <v>979</v>
      </c>
      <c r="D27" s="338">
        <v>948361</v>
      </c>
      <c r="E27" s="241">
        <f>F27</f>
        <v>948360.86</v>
      </c>
      <c r="F27" s="241">
        <f>H27</f>
        <v>948360.86</v>
      </c>
      <c r="G27" s="241"/>
      <c r="H27" s="241">
        <f>I27+M27</f>
        <v>948360.86</v>
      </c>
      <c r="I27" s="241">
        <f>L27</f>
        <v>948360.86</v>
      </c>
      <c r="J27" s="241"/>
      <c r="K27" s="241"/>
      <c r="L27" s="241">
        <v>948360.86</v>
      </c>
      <c r="M27" s="241"/>
      <c r="N27" s="241"/>
      <c r="O27" s="241"/>
      <c r="P27" s="241"/>
      <c r="Q27" s="363"/>
    </row>
    <row r="28" spans="1:17" s="49" customFormat="1" ht="17.25" customHeight="1">
      <c r="A28" s="511"/>
      <c r="B28" s="937" t="s">
        <v>215</v>
      </c>
      <c r="C28" s="937"/>
      <c r="D28" s="937"/>
      <c r="E28" s="937"/>
      <c r="F28" s="937"/>
      <c r="G28" s="937"/>
      <c r="H28" s="937"/>
      <c r="I28" s="937"/>
      <c r="J28" s="937"/>
      <c r="K28" s="937"/>
      <c r="L28" s="937"/>
      <c r="M28" s="937"/>
      <c r="N28" s="937"/>
      <c r="O28" s="937"/>
      <c r="P28" s="937"/>
      <c r="Q28" s="943"/>
    </row>
    <row r="29" spans="1:17" s="49" customFormat="1" ht="15.75" customHeight="1">
      <c r="A29" s="459"/>
      <c r="B29" s="959" t="s">
        <v>558</v>
      </c>
      <c r="C29" s="960"/>
      <c r="D29" s="960"/>
      <c r="E29" s="960"/>
      <c r="F29" s="960"/>
      <c r="G29" s="960"/>
      <c r="H29" s="960"/>
      <c r="I29" s="960"/>
      <c r="J29" s="960"/>
      <c r="K29" s="960"/>
      <c r="L29" s="960"/>
      <c r="M29" s="960"/>
      <c r="N29" s="960"/>
      <c r="O29" s="960"/>
      <c r="P29" s="960"/>
      <c r="Q29" s="961"/>
    </row>
    <row r="30" spans="1:17" s="49" customFormat="1" ht="18.75" customHeight="1">
      <c r="A30" s="459"/>
      <c r="B30" s="959" t="s">
        <v>218</v>
      </c>
      <c r="C30" s="960"/>
      <c r="D30" s="960"/>
      <c r="E30" s="960"/>
      <c r="F30" s="960"/>
      <c r="G30" s="960"/>
      <c r="H30" s="960"/>
      <c r="I30" s="960"/>
      <c r="J30" s="960"/>
      <c r="K30" s="960"/>
      <c r="L30" s="960"/>
      <c r="M30" s="960"/>
      <c r="N30" s="960"/>
      <c r="O30" s="960"/>
      <c r="P30" s="960"/>
      <c r="Q30" s="961"/>
    </row>
    <row r="31" spans="1:17" s="49" customFormat="1" ht="17.25" customHeight="1">
      <c r="A31" s="686" t="s">
        <v>214</v>
      </c>
      <c r="B31" s="959" t="s">
        <v>820</v>
      </c>
      <c r="C31" s="960"/>
      <c r="D31" s="960"/>
      <c r="E31" s="960"/>
      <c r="F31" s="960"/>
      <c r="G31" s="960"/>
      <c r="H31" s="960"/>
      <c r="I31" s="960"/>
      <c r="J31" s="960"/>
      <c r="K31" s="960"/>
      <c r="L31" s="960"/>
      <c r="M31" s="960"/>
      <c r="N31" s="960"/>
      <c r="O31" s="960"/>
      <c r="P31" s="960"/>
      <c r="Q31" s="961"/>
    </row>
    <row r="32" spans="1:17" s="49" customFormat="1" ht="16.5" customHeight="1">
      <c r="A32" s="459"/>
      <c r="B32" s="959" t="s">
        <v>821</v>
      </c>
      <c r="C32" s="960"/>
      <c r="D32" s="960"/>
      <c r="E32" s="960"/>
      <c r="F32" s="960"/>
      <c r="G32" s="960"/>
      <c r="H32" s="960"/>
      <c r="I32" s="960"/>
      <c r="J32" s="960"/>
      <c r="K32" s="960"/>
      <c r="L32" s="960"/>
      <c r="M32" s="960"/>
      <c r="N32" s="960"/>
      <c r="O32" s="960"/>
      <c r="P32" s="960"/>
      <c r="Q32" s="961"/>
    </row>
    <row r="33" spans="1:17" s="49" customFormat="1" ht="15" customHeight="1">
      <c r="A33" s="459"/>
      <c r="B33" s="425" t="s">
        <v>997</v>
      </c>
      <c r="C33" s="464" t="s">
        <v>219</v>
      </c>
      <c r="D33" s="426">
        <f>D34+D35</f>
        <v>1313323</v>
      </c>
      <c r="E33" s="426">
        <f aca="true" t="shared" si="2" ref="E33:Q33">E34+E35</f>
        <v>1313323.45</v>
      </c>
      <c r="F33" s="426">
        <f t="shared" si="2"/>
        <v>393997.05</v>
      </c>
      <c r="G33" s="426">
        <f t="shared" si="2"/>
        <v>919326.4</v>
      </c>
      <c r="H33" s="426">
        <f t="shared" si="2"/>
        <v>1313323.45</v>
      </c>
      <c r="I33" s="426">
        <f t="shared" si="2"/>
        <v>393997.05</v>
      </c>
      <c r="J33" s="426">
        <f t="shared" si="2"/>
        <v>0</v>
      </c>
      <c r="K33" s="426">
        <f t="shared" si="2"/>
        <v>0</v>
      </c>
      <c r="L33" s="426">
        <f t="shared" si="2"/>
        <v>393997.05</v>
      </c>
      <c r="M33" s="426">
        <f t="shared" si="2"/>
        <v>919326.4</v>
      </c>
      <c r="N33" s="426">
        <f t="shared" si="2"/>
        <v>0</v>
      </c>
      <c r="O33" s="426">
        <f t="shared" si="2"/>
        <v>0</v>
      </c>
      <c r="P33" s="426">
        <f t="shared" si="2"/>
        <v>0</v>
      </c>
      <c r="Q33" s="429">
        <f t="shared" si="2"/>
        <v>919326.4</v>
      </c>
    </row>
    <row r="34" spans="1:17" s="679" customFormat="1" ht="21.75" customHeight="1">
      <c r="A34" s="459"/>
      <c r="B34" s="461" t="s">
        <v>495</v>
      </c>
      <c r="C34" s="620" t="s">
        <v>473</v>
      </c>
      <c r="D34" s="254">
        <v>919326</v>
      </c>
      <c r="E34" s="254">
        <f>G34</f>
        <v>919326.4</v>
      </c>
      <c r="F34" s="254"/>
      <c r="G34" s="254">
        <f>M34</f>
        <v>919326.4</v>
      </c>
      <c r="H34" s="254">
        <f>M34</f>
        <v>919326.4</v>
      </c>
      <c r="I34" s="254"/>
      <c r="J34" s="254"/>
      <c r="K34" s="254"/>
      <c r="L34" s="254"/>
      <c r="M34" s="254">
        <f>Q34</f>
        <v>919326.4</v>
      </c>
      <c r="N34" s="254"/>
      <c r="O34" s="254"/>
      <c r="P34" s="254"/>
      <c r="Q34" s="619">
        <v>919326.4</v>
      </c>
    </row>
    <row r="35" spans="1:17" s="49" customFormat="1" ht="21.75" customHeight="1">
      <c r="A35" s="512"/>
      <c r="B35" s="461" t="s">
        <v>495</v>
      </c>
      <c r="C35" s="379" t="s">
        <v>979</v>
      </c>
      <c r="D35" s="241">
        <v>393997</v>
      </c>
      <c r="E35" s="241">
        <f>F35</f>
        <v>393997.05</v>
      </c>
      <c r="F35" s="241">
        <f>H35</f>
        <v>393997.05</v>
      </c>
      <c r="G35" s="241"/>
      <c r="H35" s="241">
        <f>I35+M35</f>
        <v>393997.05</v>
      </c>
      <c r="I35" s="241">
        <f>L35</f>
        <v>393997.05</v>
      </c>
      <c r="J35" s="241"/>
      <c r="K35" s="241"/>
      <c r="L35" s="241">
        <v>393997.05</v>
      </c>
      <c r="M35" s="241"/>
      <c r="N35" s="241"/>
      <c r="O35" s="241"/>
      <c r="P35" s="241"/>
      <c r="Q35" s="363"/>
    </row>
    <row r="36" spans="1:17" s="7" customFormat="1" ht="16.5" customHeight="1">
      <c r="A36" s="944" t="s">
        <v>822</v>
      </c>
      <c r="B36" s="937" t="s">
        <v>215</v>
      </c>
      <c r="C36" s="937"/>
      <c r="D36" s="937"/>
      <c r="E36" s="937"/>
      <c r="F36" s="937"/>
      <c r="G36" s="937"/>
      <c r="H36" s="937"/>
      <c r="I36" s="937"/>
      <c r="J36" s="937"/>
      <c r="K36" s="937"/>
      <c r="L36" s="937"/>
      <c r="M36" s="937"/>
      <c r="N36" s="937"/>
      <c r="O36" s="937"/>
      <c r="P36" s="937"/>
      <c r="Q36" s="943"/>
    </row>
    <row r="37" spans="1:17" s="7" customFormat="1" ht="15" customHeight="1">
      <c r="A37" s="945"/>
      <c r="B37" s="947" t="s">
        <v>216</v>
      </c>
      <c r="C37" s="947"/>
      <c r="D37" s="947"/>
      <c r="E37" s="947"/>
      <c r="F37" s="947"/>
      <c r="G37" s="947"/>
      <c r="H37" s="947"/>
      <c r="I37" s="947"/>
      <c r="J37" s="947"/>
      <c r="K37" s="947"/>
      <c r="L37" s="947"/>
      <c r="M37" s="947"/>
      <c r="N37" s="947"/>
      <c r="O37" s="947"/>
      <c r="P37" s="947"/>
      <c r="Q37" s="948"/>
    </row>
    <row r="38" spans="1:17" s="7" customFormat="1" ht="15.75" customHeight="1">
      <c r="A38" s="945"/>
      <c r="B38" s="947" t="s">
        <v>827</v>
      </c>
      <c r="C38" s="947"/>
      <c r="D38" s="947"/>
      <c r="E38" s="947"/>
      <c r="F38" s="947"/>
      <c r="G38" s="947"/>
      <c r="H38" s="947"/>
      <c r="I38" s="947"/>
      <c r="J38" s="947"/>
      <c r="K38" s="947"/>
      <c r="L38" s="947"/>
      <c r="M38" s="947"/>
      <c r="N38" s="947"/>
      <c r="O38" s="947"/>
      <c r="P38" s="947"/>
      <c r="Q38" s="948"/>
    </row>
    <row r="39" spans="1:17" s="7" customFormat="1" ht="14.25" customHeight="1">
      <c r="A39" s="945"/>
      <c r="B39" s="947" t="s">
        <v>828</v>
      </c>
      <c r="C39" s="947"/>
      <c r="D39" s="947"/>
      <c r="E39" s="947"/>
      <c r="F39" s="947"/>
      <c r="G39" s="947"/>
      <c r="H39" s="947"/>
      <c r="I39" s="947"/>
      <c r="J39" s="947"/>
      <c r="K39" s="947"/>
      <c r="L39" s="947"/>
      <c r="M39" s="947"/>
      <c r="N39" s="947"/>
      <c r="O39" s="947"/>
      <c r="P39" s="947"/>
      <c r="Q39" s="948"/>
    </row>
    <row r="40" spans="1:17" s="7" customFormat="1" ht="15" customHeight="1">
      <c r="A40" s="945"/>
      <c r="B40" s="425" t="s">
        <v>997</v>
      </c>
      <c r="C40" s="421" t="s">
        <v>829</v>
      </c>
      <c r="D40" s="421">
        <f>D41+D42</f>
        <v>468127</v>
      </c>
      <c r="E40" s="422">
        <f>E41+E42</f>
        <v>30079.99</v>
      </c>
      <c r="F40" s="422">
        <f>I40</f>
        <v>4512</v>
      </c>
      <c r="G40" s="422">
        <f>M40</f>
        <v>25567.99</v>
      </c>
      <c r="H40" s="422">
        <f>H41+H42</f>
        <v>30079.99</v>
      </c>
      <c r="I40" s="422">
        <f>J40+K40+L40</f>
        <v>4512</v>
      </c>
      <c r="J40" s="422"/>
      <c r="K40" s="422"/>
      <c r="L40" s="422">
        <f>L41+L42</f>
        <v>4512</v>
      </c>
      <c r="M40" s="422">
        <f>N40+O40+P40+Q40</f>
        <v>25567.99</v>
      </c>
      <c r="N40" s="422">
        <f>N41+N42</f>
        <v>0</v>
      </c>
      <c r="O40" s="422">
        <f>O41+O42</f>
        <v>0</v>
      </c>
      <c r="P40" s="422">
        <f>P41+P42</f>
        <v>0</v>
      </c>
      <c r="Q40" s="424">
        <f>Q41+Q42</f>
        <v>25567.99</v>
      </c>
    </row>
    <row r="41" spans="1:17" s="7" customFormat="1" ht="17.25" customHeight="1">
      <c r="A41" s="945"/>
      <c r="B41" s="379" t="s">
        <v>824</v>
      </c>
      <c r="C41" s="174" t="s">
        <v>473</v>
      </c>
      <c r="D41" s="174">
        <v>371643</v>
      </c>
      <c r="E41" s="237">
        <f>F41+G41</f>
        <v>25567.99</v>
      </c>
      <c r="F41" s="237"/>
      <c r="G41" s="237">
        <f>H41</f>
        <v>25567.99</v>
      </c>
      <c r="H41" s="237">
        <f>M40</f>
        <v>25567.99</v>
      </c>
      <c r="I41" s="243"/>
      <c r="J41" s="243"/>
      <c r="K41" s="243"/>
      <c r="L41" s="243"/>
      <c r="M41" s="243">
        <f>Q41</f>
        <v>25567.99</v>
      </c>
      <c r="N41" s="243"/>
      <c r="O41" s="243"/>
      <c r="P41" s="243"/>
      <c r="Q41" s="250">
        <v>25567.99</v>
      </c>
    </row>
    <row r="42" spans="1:17" s="7" customFormat="1" ht="20.25" customHeight="1">
      <c r="A42" s="946"/>
      <c r="B42" s="379" t="s">
        <v>230</v>
      </c>
      <c r="C42" s="76" t="s">
        <v>979</v>
      </c>
      <c r="D42" s="76">
        <v>96484</v>
      </c>
      <c r="E42" s="237">
        <f>F42+G42</f>
        <v>4512</v>
      </c>
      <c r="F42" s="237">
        <f>H42</f>
        <v>4512</v>
      </c>
      <c r="G42" s="237"/>
      <c r="H42" s="237">
        <f>I42</f>
        <v>4512</v>
      </c>
      <c r="I42" s="243">
        <f>J42+K42+L42</f>
        <v>4512</v>
      </c>
      <c r="J42" s="237"/>
      <c r="K42" s="237"/>
      <c r="L42" s="237">
        <v>4512</v>
      </c>
      <c r="M42" s="243"/>
      <c r="N42" s="237"/>
      <c r="O42" s="237"/>
      <c r="P42" s="237"/>
      <c r="Q42" s="423"/>
    </row>
    <row r="43" spans="1:17" s="7" customFormat="1" ht="17.25" customHeight="1">
      <c r="A43" s="944" t="s">
        <v>623</v>
      </c>
      <c r="B43" s="937" t="s">
        <v>215</v>
      </c>
      <c r="C43" s="937"/>
      <c r="D43" s="937"/>
      <c r="E43" s="937"/>
      <c r="F43" s="937"/>
      <c r="G43" s="937"/>
      <c r="H43" s="937"/>
      <c r="I43" s="937"/>
      <c r="J43" s="937"/>
      <c r="K43" s="937"/>
      <c r="L43" s="937"/>
      <c r="M43" s="937"/>
      <c r="N43" s="937"/>
      <c r="O43" s="937"/>
      <c r="P43" s="937"/>
      <c r="Q43" s="943"/>
    </row>
    <row r="44" spans="1:17" s="7" customFormat="1" ht="16.5" customHeight="1">
      <c r="A44" s="945"/>
      <c r="B44" s="947" t="s">
        <v>216</v>
      </c>
      <c r="C44" s="947"/>
      <c r="D44" s="947"/>
      <c r="E44" s="947"/>
      <c r="F44" s="947"/>
      <c r="G44" s="947"/>
      <c r="H44" s="947"/>
      <c r="I44" s="947"/>
      <c r="J44" s="947"/>
      <c r="K44" s="947"/>
      <c r="L44" s="947"/>
      <c r="M44" s="947"/>
      <c r="N44" s="947"/>
      <c r="O44" s="947"/>
      <c r="P44" s="947"/>
      <c r="Q44" s="948"/>
    </row>
    <row r="45" spans="1:17" s="7" customFormat="1" ht="16.5" customHeight="1">
      <c r="A45" s="945"/>
      <c r="B45" s="947" t="s">
        <v>625</v>
      </c>
      <c r="C45" s="947"/>
      <c r="D45" s="947"/>
      <c r="E45" s="947"/>
      <c r="F45" s="947"/>
      <c r="G45" s="947"/>
      <c r="H45" s="947"/>
      <c r="I45" s="947"/>
      <c r="J45" s="947"/>
      <c r="K45" s="947"/>
      <c r="L45" s="947"/>
      <c r="M45" s="947"/>
      <c r="N45" s="947"/>
      <c r="O45" s="947"/>
      <c r="P45" s="947"/>
      <c r="Q45" s="948"/>
    </row>
    <row r="46" spans="1:17" s="7" customFormat="1" ht="15" customHeight="1">
      <c r="A46" s="945"/>
      <c r="B46" s="947" t="s">
        <v>624</v>
      </c>
      <c r="C46" s="947"/>
      <c r="D46" s="947"/>
      <c r="E46" s="947"/>
      <c r="F46" s="947"/>
      <c r="G46" s="947"/>
      <c r="H46" s="947"/>
      <c r="I46" s="947"/>
      <c r="J46" s="947"/>
      <c r="K46" s="947"/>
      <c r="L46" s="947"/>
      <c r="M46" s="947"/>
      <c r="N46" s="947"/>
      <c r="O46" s="947"/>
      <c r="P46" s="947"/>
      <c r="Q46" s="948"/>
    </row>
    <row r="47" spans="1:17" s="7" customFormat="1" ht="14.25" customHeight="1">
      <c r="A47" s="945"/>
      <c r="B47" s="425" t="s">
        <v>997</v>
      </c>
      <c r="C47" s="421" t="s">
        <v>288</v>
      </c>
      <c r="D47" s="421">
        <f>D48+D49</f>
        <v>3418360</v>
      </c>
      <c r="E47" s="422">
        <f>E48+E49</f>
        <v>2714904.46</v>
      </c>
      <c r="F47" s="422">
        <f>I47</f>
        <v>458634.23</v>
      </c>
      <c r="G47" s="422">
        <f>M47</f>
        <v>2256270.23</v>
      </c>
      <c r="H47" s="422">
        <f>H48+H49</f>
        <v>2714904.46</v>
      </c>
      <c r="I47" s="422">
        <f>J47+K47+L47</f>
        <v>458634.23</v>
      </c>
      <c r="J47" s="422"/>
      <c r="K47" s="422"/>
      <c r="L47" s="422">
        <f>L48+L49</f>
        <v>458634.23</v>
      </c>
      <c r="M47" s="422">
        <f>N47+O47+P47+Q47</f>
        <v>2256270.23</v>
      </c>
      <c r="N47" s="422">
        <f>N48+N49</f>
        <v>0</v>
      </c>
      <c r="O47" s="422">
        <f>O48+O49</f>
        <v>0</v>
      </c>
      <c r="P47" s="422">
        <f>P48+P49</f>
        <v>0</v>
      </c>
      <c r="Q47" s="424">
        <f>Q48+Q49</f>
        <v>2256270.23</v>
      </c>
    </row>
    <row r="48" spans="1:17" s="7" customFormat="1" ht="16.5" customHeight="1">
      <c r="A48" s="945"/>
      <c r="B48" s="379" t="s">
        <v>230</v>
      </c>
      <c r="C48" s="174" t="s">
        <v>473</v>
      </c>
      <c r="D48" s="174">
        <v>2418638</v>
      </c>
      <c r="E48" s="237">
        <f>F48+G48</f>
        <v>2256270.23</v>
      </c>
      <c r="F48" s="237"/>
      <c r="G48" s="237">
        <f>H48</f>
        <v>2256270.23</v>
      </c>
      <c r="H48" s="237">
        <f>M47</f>
        <v>2256270.23</v>
      </c>
      <c r="I48" s="243"/>
      <c r="J48" s="243"/>
      <c r="K48" s="243"/>
      <c r="L48" s="243"/>
      <c r="M48" s="243">
        <f>Q48</f>
        <v>2256270.23</v>
      </c>
      <c r="N48" s="243">
        <v>0</v>
      </c>
      <c r="O48" s="243"/>
      <c r="P48" s="243"/>
      <c r="Q48" s="250">
        <f>'Z 1. 2 '!R389</f>
        <v>2256270.23</v>
      </c>
    </row>
    <row r="49" spans="1:17" s="7" customFormat="1" ht="15" customHeight="1">
      <c r="A49" s="946"/>
      <c r="B49" s="379" t="s">
        <v>230</v>
      </c>
      <c r="C49" s="76" t="s">
        <v>979</v>
      </c>
      <c r="D49" s="76">
        <v>999722</v>
      </c>
      <c r="E49" s="237">
        <f>F49+G49</f>
        <v>458634.23</v>
      </c>
      <c r="F49" s="237">
        <f>H49</f>
        <v>458634.23</v>
      </c>
      <c r="G49" s="237"/>
      <c r="H49" s="237">
        <f>I49</f>
        <v>458634.23</v>
      </c>
      <c r="I49" s="243">
        <f>J49+K49+L49</f>
        <v>458634.23</v>
      </c>
      <c r="J49" s="237"/>
      <c r="K49" s="237"/>
      <c r="L49" s="237">
        <f>'Z 1. 2 '!R390</f>
        <v>458634.23</v>
      </c>
      <c r="M49" s="243"/>
      <c r="N49" s="237"/>
      <c r="O49" s="237"/>
      <c r="P49" s="237"/>
      <c r="Q49" s="423"/>
    </row>
    <row r="50" spans="1:17" s="7" customFormat="1" ht="18" customHeight="1">
      <c r="A50" s="944" t="s">
        <v>823</v>
      </c>
      <c r="B50" s="937" t="s">
        <v>215</v>
      </c>
      <c r="C50" s="937"/>
      <c r="D50" s="937"/>
      <c r="E50" s="937"/>
      <c r="F50" s="937"/>
      <c r="G50" s="937"/>
      <c r="H50" s="937"/>
      <c r="I50" s="937"/>
      <c r="J50" s="937"/>
      <c r="K50" s="937"/>
      <c r="L50" s="937"/>
      <c r="M50" s="937"/>
      <c r="N50" s="937"/>
      <c r="O50" s="937"/>
      <c r="P50" s="937"/>
      <c r="Q50" s="943"/>
    </row>
    <row r="51" spans="1:17" s="7" customFormat="1" ht="16.5" customHeight="1">
      <c r="A51" s="945"/>
      <c r="B51" s="947" t="s">
        <v>216</v>
      </c>
      <c r="C51" s="947"/>
      <c r="D51" s="947"/>
      <c r="E51" s="947"/>
      <c r="F51" s="947"/>
      <c r="G51" s="947"/>
      <c r="H51" s="947"/>
      <c r="I51" s="947"/>
      <c r="J51" s="947"/>
      <c r="K51" s="947"/>
      <c r="L51" s="947"/>
      <c r="M51" s="947"/>
      <c r="N51" s="947"/>
      <c r="O51" s="947"/>
      <c r="P51" s="947"/>
      <c r="Q51" s="948"/>
    </row>
    <row r="52" spans="1:17" s="7" customFormat="1" ht="17.25" customHeight="1">
      <c r="A52" s="945"/>
      <c r="B52" s="947" t="s">
        <v>217</v>
      </c>
      <c r="C52" s="947"/>
      <c r="D52" s="947"/>
      <c r="E52" s="947"/>
      <c r="F52" s="947"/>
      <c r="G52" s="947"/>
      <c r="H52" s="947"/>
      <c r="I52" s="947"/>
      <c r="J52" s="947"/>
      <c r="K52" s="947"/>
      <c r="L52" s="947"/>
      <c r="M52" s="947"/>
      <c r="N52" s="947"/>
      <c r="O52" s="947"/>
      <c r="P52" s="947"/>
      <c r="Q52" s="948"/>
    </row>
    <row r="53" spans="1:17" s="7" customFormat="1" ht="16.5" customHeight="1">
      <c r="A53" s="945"/>
      <c r="B53" s="947" t="s">
        <v>826</v>
      </c>
      <c r="C53" s="947"/>
      <c r="D53" s="947"/>
      <c r="E53" s="947"/>
      <c r="F53" s="947"/>
      <c r="G53" s="947"/>
      <c r="H53" s="947"/>
      <c r="I53" s="947"/>
      <c r="J53" s="947"/>
      <c r="K53" s="947"/>
      <c r="L53" s="947"/>
      <c r="M53" s="947"/>
      <c r="N53" s="947"/>
      <c r="O53" s="947"/>
      <c r="P53" s="947"/>
      <c r="Q53" s="948"/>
    </row>
    <row r="54" spans="1:17" s="7" customFormat="1" ht="15.75" customHeight="1">
      <c r="A54" s="945"/>
      <c r="B54" s="931" t="s">
        <v>825</v>
      </c>
      <c r="C54" s="932"/>
      <c r="D54" s="932"/>
      <c r="E54" s="932"/>
      <c r="F54" s="932"/>
      <c r="G54" s="932"/>
      <c r="H54" s="932"/>
      <c r="I54" s="932"/>
      <c r="J54" s="932"/>
      <c r="K54" s="932"/>
      <c r="L54" s="932"/>
      <c r="M54" s="932"/>
      <c r="N54" s="932"/>
      <c r="O54" s="932"/>
      <c r="P54" s="932"/>
      <c r="Q54" s="933"/>
    </row>
    <row r="55" spans="1:17" s="7" customFormat="1" ht="16.5" customHeight="1">
      <c r="A55" s="945"/>
      <c r="B55" s="425" t="s">
        <v>997</v>
      </c>
      <c r="C55" s="421" t="s">
        <v>368</v>
      </c>
      <c r="D55" s="421">
        <f>D56+D57</f>
        <v>358995</v>
      </c>
      <c r="E55" s="422">
        <f>E56+E57</f>
        <v>358994.64</v>
      </c>
      <c r="F55" s="422">
        <f>I55</f>
        <v>71798.93</v>
      </c>
      <c r="G55" s="422">
        <f>M55</f>
        <v>287195.71</v>
      </c>
      <c r="H55" s="422">
        <f>H56+H57</f>
        <v>358994.64</v>
      </c>
      <c r="I55" s="422">
        <f>J55+K55+L55</f>
        <v>71798.93</v>
      </c>
      <c r="J55" s="422"/>
      <c r="K55" s="422"/>
      <c r="L55" s="422">
        <f>L56+L57</f>
        <v>71798.93</v>
      </c>
      <c r="M55" s="422">
        <f>N55+O55+P55+Q55</f>
        <v>287195.71</v>
      </c>
      <c r="N55" s="422">
        <f>N56+N57</f>
        <v>0</v>
      </c>
      <c r="O55" s="422">
        <f>O56+O57</f>
        <v>0</v>
      </c>
      <c r="P55" s="422">
        <f>P56+P57</f>
        <v>0</v>
      </c>
      <c r="Q55" s="424">
        <f>Q56+Q57</f>
        <v>287195.71</v>
      </c>
    </row>
    <row r="56" spans="1:17" s="7" customFormat="1" ht="16.5" customHeight="1">
      <c r="A56" s="945"/>
      <c r="B56" s="379" t="s">
        <v>824</v>
      </c>
      <c r="C56" s="174" t="s">
        <v>978</v>
      </c>
      <c r="D56" s="174">
        <v>287196</v>
      </c>
      <c r="E56" s="237">
        <f>F56+G56</f>
        <v>287195.71</v>
      </c>
      <c r="F56" s="237"/>
      <c r="G56" s="237">
        <f>H56</f>
        <v>287195.71</v>
      </c>
      <c r="H56" s="237">
        <f>M55</f>
        <v>287195.71</v>
      </c>
      <c r="I56" s="243"/>
      <c r="J56" s="243"/>
      <c r="K56" s="243"/>
      <c r="L56" s="243"/>
      <c r="M56" s="243">
        <f>Q56</f>
        <v>287195.71</v>
      </c>
      <c r="N56" s="243">
        <v>0</v>
      </c>
      <c r="O56" s="243"/>
      <c r="P56" s="243"/>
      <c r="Q56" s="250">
        <f>'Z 1. 2 '!R395</f>
        <v>287195.71</v>
      </c>
    </row>
    <row r="57" spans="1:17" s="7" customFormat="1" ht="17.25" customHeight="1">
      <c r="A57" s="946"/>
      <c r="B57" s="379" t="s">
        <v>824</v>
      </c>
      <c r="C57" s="76" t="s">
        <v>979</v>
      </c>
      <c r="D57" s="76">
        <v>71799</v>
      </c>
      <c r="E57" s="237">
        <f>F57+G57</f>
        <v>71798.93</v>
      </c>
      <c r="F57" s="237">
        <f>H57</f>
        <v>71798.93</v>
      </c>
      <c r="G57" s="237"/>
      <c r="H57" s="237">
        <f>I57</f>
        <v>71798.93</v>
      </c>
      <c r="I57" s="243">
        <f>J57+K57+L57</f>
        <v>71798.93</v>
      </c>
      <c r="J57" s="237"/>
      <c r="K57" s="237"/>
      <c r="L57" s="237">
        <f>'Z 1. 2 '!R396</f>
        <v>71798.93</v>
      </c>
      <c r="M57" s="243"/>
      <c r="N57" s="237"/>
      <c r="O57" s="237"/>
      <c r="P57" s="237"/>
      <c r="Q57" s="423"/>
    </row>
    <row r="58" spans="1:17" s="7" customFormat="1" ht="16.5" customHeight="1">
      <c r="A58" s="470">
        <v>2</v>
      </c>
      <c r="B58" s="428" t="s">
        <v>367</v>
      </c>
      <c r="C58" s="428"/>
      <c r="D58" s="428">
        <f aca="true" t="shared" si="3" ref="D58:Q58">D63+D68+D79+D85+D102+D122+D143+D164+D185+D205+D226+D239+D259+D272+D299+D318+D342+D364+D394+D416+D436</f>
        <v>2912228</v>
      </c>
      <c r="E58" s="245">
        <f t="shared" si="3"/>
        <v>2911666.26</v>
      </c>
      <c r="F58" s="245">
        <f t="shared" si="3"/>
        <v>437845.4</v>
      </c>
      <c r="G58" s="245">
        <f t="shared" si="3"/>
        <v>2473820.86</v>
      </c>
      <c r="H58" s="245">
        <f t="shared" si="3"/>
        <v>2911666.26</v>
      </c>
      <c r="I58" s="245">
        <f t="shared" si="3"/>
        <v>437845.4</v>
      </c>
      <c r="J58" s="245">
        <f t="shared" si="3"/>
        <v>0</v>
      </c>
      <c r="K58" s="245">
        <f t="shared" si="3"/>
        <v>0</v>
      </c>
      <c r="L58" s="245">
        <f t="shared" si="3"/>
        <v>437845.4</v>
      </c>
      <c r="M58" s="245">
        <f t="shared" si="3"/>
        <v>2473820.86</v>
      </c>
      <c r="N58" s="245">
        <f t="shared" si="3"/>
        <v>0</v>
      </c>
      <c r="O58" s="245">
        <f t="shared" si="3"/>
        <v>0</v>
      </c>
      <c r="P58" s="245">
        <f t="shared" si="3"/>
        <v>0</v>
      </c>
      <c r="Q58" s="245">
        <f t="shared" si="3"/>
        <v>2473820.86</v>
      </c>
    </row>
    <row r="59" spans="1:17" s="7" customFormat="1" ht="14.25" customHeight="1">
      <c r="A59" s="944" t="s">
        <v>363</v>
      </c>
      <c r="B59" s="934" t="s">
        <v>215</v>
      </c>
      <c r="C59" s="935"/>
      <c r="D59" s="935"/>
      <c r="E59" s="935"/>
      <c r="F59" s="935"/>
      <c r="G59" s="935"/>
      <c r="H59" s="935"/>
      <c r="I59" s="935"/>
      <c r="J59" s="935"/>
      <c r="K59" s="935"/>
      <c r="L59" s="935"/>
      <c r="M59" s="935"/>
      <c r="N59" s="935"/>
      <c r="O59" s="935"/>
      <c r="P59" s="935"/>
      <c r="Q59" s="936"/>
    </row>
    <row r="60" spans="1:17" s="7" customFormat="1" ht="12.75">
      <c r="A60" s="945"/>
      <c r="B60" s="947" t="s">
        <v>639</v>
      </c>
      <c r="C60" s="932"/>
      <c r="D60" s="932"/>
      <c r="E60" s="932"/>
      <c r="F60" s="932"/>
      <c r="G60" s="932"/>
      <c r="H60" s="932"/>
      <c r="I60" s="932"/>
      <c r="J60" s="932"/>
      <c r="K60" s="932"/>
      <c r="L60" s="932"/>
      <c r="M60" s="932"/>
      <c r="N60" s="932"/>
      <c r="O60" s="932"/>
      <c r="P60" s="932"/>
      <c r="Q60" s="933"/>
    </row>
    <row r="61" spans="1:17" s="7" customFormat="1" ht="12.75">
      <c r="A61" s="945"/>
      <c r="B61" s="947" t="s">
        <v>640</v>
      </c>
      <c r="C61" s="932"/>
      <c r="D61" s="932"/>
      <c r="E61" s="932"/>
      <c r="F61" s="932"/>
      <c r="G61" s="932"/>
      <c r="H61" s="932"/>
      <c r="I61" s="932"/>
      <c r="J61" s="932"/>
      <c r="K61" s="932"/>
      <c r="L61" s="932"/>
      <c r="M61" s="932"/>
      <c r="N61" s="932"/>
      <c r="O61" s="932"/>
      <c r="P61" s="932"/>
      <c r="Q61" s="933"/>
    </row>
    <row r="62" spans="1:17" s="7" customFormat="1" ht="15" customHeight="1">
      <c r="A62" s="945"/>
      <c r="B62" s="947" t="s">
        <v>641</v>
      </c>
      <c r="C62" s="932"/>
      <c r="D62" s="932"/>
      <c r="E62" s="932"/>
      <c r="F62" s="932"/>
      <c r="G62" s="932"/>
      <c r="H62" s="932"/>
      <c r="I62" s="932"/>
      <c r="J62" s="932"/>
      <c r="K62" s="932"/>
      <c r="L62" s="932"/>
      <c r="M62" s="932"/>
      <c r="N62" s="932"/>
      <c r="O62" s="932"/>
      <c r="P62" s="932"/>
      <c r="Q62" s="933"/>
    </row>
    <row r="63" spans="1:17" s="7" customFormat="1" ht="15.75" customHeight="1">
      <c r="A63" s="945"/>
      <c r="B63" s="425" t="s">
        <v>642</v>
      </c>
      <c r="C63" s="421" t="s">
        <v>643</v>
      </c>
      <c r="D63" s="421">
        <f>SUM(D64:D64)</f>
        <v>1306</v>
      </c>
      <c r="E63" s="422">
        <f>F63+G63</f>
        <v>1306.2</v>
      </c>
      <c r="F63" s="422">
        <f>I63</f>
        <v>1306.2</v>
      </c>
      <c r="G63" s="422">
        <f>M63</f>
        <v>0</v>
      </c>
      <c r="H63" s="422">
        <f>I63+M63</f>
        <v>1306.2</v>
      </c>
      <c r="I63" s="422">
        <f>SUM(I64:I64)</f>
        <v>1306.2</v>
      </c>
      <c r="J63" s="422"/>
      <c r="K63" s="422"/>
      <c r="L63" s="422">
        <f>SUM(L64:L64)</f>
        <v>1306.2</v>
      </c>
      <c r="M63" s="422">
        <f>SUM(M64:M64)</f>
        <v>0</v>
      </c>
      <c r="N63" s="422">
        <v>0</v>
      </c>
      <c r="O63" s="422">
        <v>0</v>
      </c>
      <c r="P63" s="422">
        <v>0</v>
      </c>
      <c r="Q63" s="424">
        <f>SUM(Q64:Q64)</f>
        <v>0</v>
      </c>
    </row>
    <row r="64" spans="1:17" s="7" customFormat="1" ht="49.5" customHeight="1">
      <c r="A64" s="946"/>
      <c r="B64" s="170" t="s">
        <v>627</v>
      </c>
      <c r="C64" s="76" t="s">
        <v>626</v>
      </c>
      <c r="D64" s="76">
        <v>1306</v>
      </c>
      <c r="E64" s="237">
        <f>F64+G64</f>
        <v>1306.2</v>
      </c>
      <c r="F64" s="237">
        <f>I64</f>
        <v>1306.2</v>
      </c>
      <c r="G64" s="237">
        <f>M64</f>
        <v>0</v>
      </c>
      <c r="H64" s="237">
        <f>I64+M64</f>
        <v>1306.2</v>
      </c>
      <c r="I64" s="237">
        <f>L64</f>
        <v>1306.2</v>
      </c>
      <c r="J64" s="237"/>
      <c r="K64" s="237"/>
      <c r="L64" s="237">
        <f>'Z 1. 2 '!M106</f>
        <v>1306.2</v>
      </c>
      <c r="M64" s="243">
        <f>N64+O64+P64+Q64</f>
        <v>0</v>
      </c>
      <c r="N64" s="237"/>
      <c r="O64" s="237"/>
      <c r="P64" s="237"/>
      <c r="Q64" s="423"/>
    </row>
    <row r="65" spans="1:17" s="7" customFormat="1" ht="17.25" customHeight="1">
      <c r="A65" s="944" t="s">
        <v>364</v>
      </c>
      <c r="B65" s="972" t="s">
        <v>222</v>
      </c>
      <c r="C65" s="973"/>
      <c r="D65" s="973"/>
      <c r="E65" s="973"/>
      <c r="F65" s="973"/>
      <c r="G65" s="973"/>
      <c r="H65" s="973"/>
      <c r="I65" s="973"/>
      <c r="J65" s="973"/>
      <c r="K65" s="973"/>
      <c r="L65" s="973"/>
      <c r="M65" s="973"/>
      <c r="N65" s="973"/>
      <c r="O65" s="973"/>
      <c r="P65" s="973"/>
      <c r="Q65" s="974"/>
    </row>
    <row r="66" spans="1:17" s="7" customFormat="1" ht="16.5" customHeight="1">
      <c r="A66" s="971"/>
      <c r="B66" s="968" t="s">
        <v>223</v>
      </c>
      <c r="C66" s="969"/>
      <c r="D66" s="969"/>
      <c r="E66" s="969"/>
      <c r="F66" s="969"/>
      <c r="G66" s="969"/>
      <c r="H66" s="969"/>
      <c r="I66" s="969"/>
      <c r="J66" s="969"/>
      <c r="K66" s="969"/>
      <c r="L66" s="969"/>
      <c r="M66" s="969"/>
      <c r="N66" s="969"/>
      <c r="O66" s="969"/>
      <c r="P66" s="969"/>
      <c r="Q66" s="970"/>
    </row>
    <row r="67" spans="1:17" s="7" customFormat="1" ht="15.75" customHeight="1">
      <c r="A67" s="971"/>
      <c r="B67" s="968" t="s">
        <v>224</v>
      </c>
      <c r="C67" s="969"/>
      <c r="D67" s="969"/>
      <c r="E67" s="969"/>
      <c r="F67" s="969"/>
      <c r="G67" s="969"/>
      <c r="H67" s="969"/>
      <c r="I67" s="969"/>
      <c r="J67" s="969"/>
      <c r="K67" s="969"/>
      <c r="L67" s="969"/>
      <c r="M67" s="969"/>
      <c r="N67" s="969"/>
      <c r="O67" s="969"/>
      <c r="P67" s="969"/>
      <c r="Q67" s="970"/>
    </row>
    <row r="68" spans="1:17" s="7" customFormat="1" ht="12.75" customHeight="1">
      <c r="A68" s="971"/>
      <c r="B68" s="421" t="s">
        <v>229</v>
      </c>
      <c r="C68" s="421" t="s">
        <v>982</v>
      </c>
      <c r="D68" s="421">
        <f>SUM(D69:D74)</f>
        <v>126987</v>
      </c>
      <c r="E68" s="422">
        <f>SUM(E69:E74)</f>
        <v>126987.37999999999</v>
      </c>
      <c r="F68" s="422">
        <f aca="true" t="shared" si="4" ref="F68:Q68">SUM(F69:F74)</f>
        <v>19048.120000000003</v>
      </c>
      <c r="G68" s="422">
        <f t="shared" si="4"/>
        <v>107939.26</v>
      </c>
      <c r="H68" s="422">
        <f t="shared" si="4"/>
        <v>126987.37999999999</v>
      </c>
      <c r="I68" s="422">
        <f t="shared" si="4"/>
        <v>19048.120000000003</v>
      </c>
      <c r="J68" s="422">
        <f t="shared" si="4"/>
        <v>0</v>
      </c>
      <c r="K68" s="422">
        <f t="shared" si="4"/>
        <v>0</v>
      </c>
      <c r="L68" s="422">
        <f t="shared" si="4"/>
        <v>19048.120000000003</v>
      </c>
      <c r="M68" s="422">
        <f t="shared" si="4"/>
        <v>107939.26</v>
      </c>
      <c r="N68" s="422">
        <f t="shared" si="4"/>
        <v>0</v>
      </c>
      <c r="O68" s="422">
        <f t="shared" si="4"/>
        <v>0</v>
      </c>
      <c r="P68" s="422">
        <f t="shared" si="4"/>
        <v>0</v>
      </c>
      <c r="Q68" s="424">
        <f t="shared" si="4"/>
        <v>107939.26</v>
      </c>
    </row>
    <row r="69" spans="1:17" s="7" customFormat="1" ht="15.75" customHeight="1">
      <c r="A69" s="971"/>
      <c r="B69" s="170" t="s">
        <v>83</v>
      </c>
      <c r="C69" s="76" t="s">
        <v>225</v>
      </c>
      <c r="D69" s="76">
        <v>24531</v>
      </c>
      <c r="E69" s="237">
        <f aca="true" t="shared" si="5" ref="E69:E74">F69+G69</f>
        <v>24531</v>
      </c>
      <c r="F69" s="237">
        <f aca="true" t="shared" si="6" ref="F69:F74">I69</f>
        <v>0</v>
      </c>
      <c r="G69" s="237">
        <f aca="true" t="shared" si="7" ref="G69:G74">M69</f>
        <v>24531</v>
      </c>
      <c r="H69" s="237">
        <f aca="true" t="shared" si="8" ref="H69:H74">I69+M69</f>
        <v>24531</v>
      </c>
      <c r="I69" s="237">
        <f aca="true" t="shared" si="9" ref="I69:I74">L69</f>
        <v>0</v>
      </c>
      <c r="J69" s="237"/>
      <c r="K69" s="237"/>
      <c r="L69" s="237"/>
      <c r="M69" s="243">
        <f aca="true" t="shared" si="10" ref="M69:M74">Q69</f>
        <v>24531</v>
      </c>
      <c r="N69" s="237"/>
      <c r="O69" s="237"/>
      <c r="P69" s="237"/>
      <c r="Q69" s="423">
        <f>'Z 1. 2 '!M140</f>
        <v>24531</v>
      </c>
    </row>
    <row r="70" spans="1:17" s="7" customFormat="1" ht="15.75" customHeight="1">
      <c r="A70" s="971"/>
      <c r="B70" s="170" t="s">
        <v>83</v>
      </c>
      <c r="C70" s="76" t="s">
        <v>226</v>
      </c>
      <c r="D70" s="76">
        <v>4329</v>
      </c>
      <c r="E70" s="237">
        <f t="shared" si="5"/>
        <v>4329</v>
      </c>
      <c r="F70" s="237">
        <f t="shared" si="6"/>
        <v>4329</v>
      </c>
      <c r="G70" s="237">
        <f t="shared" si="7"/>
        <v>0</v>
      </c>
      <c r="H70" s="237">
        <f t="shared" si="8"/>
        <v>4329</v>
      </c>
      <c r="I70" s="237">
        <f t="shared" si="9"/>
        <v>4329</v>
      </c>
      <c r="J70" s="237"/>
      <c r="K70" s="237"/>
      <c r="L70" s="237">
        <f>'Z 1. 2 '!M141</f>
        <v>4329</v>
      </c>
      <c r="M70" s="243">
        <f t="shared" si="10"/>
        <v>0</v>
      </c>
      <c r="N70" s="237"/>
      <c r="O70" s="237"/>
      <c r="P70" s="237"/>
      <c r="Q70" s="423"/>
    </row>
    <row r="71" spans="1:17" s="7" customFormat="1" ht="15.75" customHeight="1">
      <c r="A71" s="971"/>
      <c r="B71" s="170" t="s">
        <v>320</v>
      </c>
      <c r="C71" s="76" t="s">
        <v>227</v>
      </c>
      <c r="D71" s="76">
        <v>79090</v>
      </c>
      <c r="E71" s="237">
        <f t="shared" si="5"/>
        <v>79090.26</v>
      </c>
      <c r="F71" s="237">
        <f t="shared" si="6"/>
        <v>0</v>
      </c>
      <c r="G71" s="237">
        <f t="shared" si="7"/>
        <v>79090.26</v>
      </c>
      <c r="H71" s="237">
        <f t="shared" si="8"/>
        <v>79090.26</v>
      </c>
      <c r="I71" s="237">
        <f t="shared" si="9"/>
        <v>0</v>
      </c>
      <c r="J71" s="237"/>
      <c r="K71" s="237"/>
      <c r="L71" s="237"/>
      <c r="M71" s="243">
        <f t="shared" si="10"/>
        <v>79090.26</v>
      </c>
      <c r="N71" s="237"/>
      <c r="O71" s="237"/>
      <c r="P71" s="237"/>
      <c r="Q71" s="423">
        <f>'Z 1. 2 '!M144</f>
        <v>79090.26</v>
      </c>
    </row>
    <row r="72" spans="1:17" s="7" customFormat="1" ht="15.75" customHeight="1">
      <c r="A72" s="752"/>
      <c r="B72" s="170" t="s">
        <v>320</v>
      </c>
      <c r="C72" s="76" t="s">
        <v>228</v>
      </c>
      <c r="D72" s="76">
        <v>13957</v>
      </c>
      <c r="E72" s="237">
        <f t="shared" si="5"/>
        <v>13957.12</v>
      </c>
      <c r="F72" s="237">
        <f t="shared" si="6"/>
        <v>13957.12</v>
      </c>
      <c r="G72" s="237">
        <f t="shared" si="7"/>
        <v>0</v>
      </c>
      <c r="H72" s="237">
        <f t="shared" si="8"/>
        <v>13957.12</v>
      </c>
      <c r="I72" s="237">
        <f t="shared" si="9"/>
        <v>13957.12</v>
      </c>
      <c r="J72" s="237"/>
      <c r="K72" s="237"/>
      <c r="L72" s="237">
        <v>13957.12</v>
      </c>
      <c r="M72" s="243">
        <f t="shared" si="10"/>
        <v>0</v>
      </c>
      <c r="N72" s="237"/>
      <c r="O72" s="237"/>
      <c r="P72" s="237"/>
      <c r="Q72" s="423"/>
    </row>
    <row r="73" spans="1:17" s="7" customFormat="1" ht="20.25" customHeight="1">
      <c r="A73" s="752"/>
      <c r="B73" s="170" t="s">
        <v>651</v>
      </c>
      <c r="C73" s="76" t="s">
        <v>302</v>
      </c>
      <c r="D73" s="76">
        <v>4318</v>
      </c>
      <c r="E73" s="237">
        <f t="shared" si="5"/>
        <v>4318</v>
      </c>
      <c r="F73" s="237">
        <f t="shared" si="6"/>
        <v>0</v>
      </c>
      <c r="G73" s="237">
        <f t="shared" si="7"/>
        <v>4318</v>
      </c>
      <c r="H73" s="237">
        <f t="shared" si="8"/>
        <v>4318</v>
      </c>
      <c r="I73" s="237">
        <f t="shared" si="9"/>
        <v>0</v>
      </c>
      <c r="J73" s="237"/>
      <c r="K73" s="237"/>
      <c r="L73" s="237"/>
      <c r="M73" s="243">
        <f t="shared" si="10"/>
        <v>4318</v>
      </c>
      <c r="N73" s="237"/>
      <c r="O73" s="237"/>
      <c r="P73" s="237"/>
      <c r="Q73" s="423">
        <v>4318</v>
      </c>
    </row>
    <row r="74" spans="1:17" s="7" customFormat="1" ht="21.75" customHeight="1">
      <c r="A74" s="615"/>
      <c r="B74" s="170" t="s">
        <v>651</v>
      </c>
      <c r="C74" s="76" t="s">
        <v>303</v>
      </c>
      <c r="D74" s="76">
        <v>762</v>
      </c>
      <c r="E74" s="237">
        <f t="shared" si="5"/>
        <v>762</v>
      </c>
      <c r="F74" s="237">
        <f t="shared" si="6"/>
        <v>762</v>
      </c>
      <c r="G74" s="237">
        <f t="shared" si="7"/>
        <v>0</v>
      </c>
      <c r="H74" s="237">
        <f t="shared" si="8"/>
        <v>762</v>
      </c>
      <c r="I74" s="237">
        <f t="shared" si="9"/>
        <v>762</v>
      </c>
      <c r="J74" s="237"/>
      <c r="K74" s="237"/>
      <c r="L74" s="237">
        <v>762</v>
      </c>
      <c r="M74" s="243">
        <f t="shared" si="10"/>
        <v>0</v>
      </c>
      <c r="N74" s="237"/>
      <c r="O74" s="237"/>
      <c r="P74" s="237"/>
      <c r="Q74" s="423"/>
    </row>
    <row r="75" spans="1:17" s="7" customFormat="1" ht="12.75">
      <c r="A75" s="944" t="s">
        <v>983</v>
      </c>
      <c r="B75" s="937" t="s">
        <v>215</v>
      </c>
      <c r="C75" s="937"/>
      <c r="D75" s="937"/>
      <c r="E75" s="937"/>
      <c r="F75" s="937"/>
      <c r="G75" s="937"/>
      <c r="H75" s="937"/>
      <c r="I75" s="937"/>
      <c r="J75" s="937"/>
      <c r="K75" s="937"/>
      <c r="L75" s="937"/>
      <c r="M75" s="937"/>
      <c r="N75" s="937"/>
      <c r="O75" s="937"/>
      <c r="P75" s="937"/>
      <c r="Q75" s="943"/>
    </row>
    <row r="76" spans="1:17" s="7" customFormat="1" ht="12.75">
      <c r="A76" s="945"/>
      <c r="B76" s="938" t="s">
        <v>221</v>
      </c>
      <c r="C76" s="939"/>
      <c r="D76" s="939"/>
      <c r="E76" s="939"/>
      <c r="F76" s="939"/>
      <c r="G76" s="939"/>
      <c r="H76" s="939"/>
      <c r="I76" s="939"/>
      <c r="J76" s="939"/>
      <c r="K76" s="939"/>
      <c r="L76" s="939"/>
      <c r="M76" s="939"/>
      <c r="N76" s="939"/>
      <c r="O76" s="939"/>
      <c r="P76" s="939"/>
      <c r="Q76" s="942"/>
    </row>
    <row r="77" spans="1:17" s="7" customFormat="1" ht="12.75">
      <c r="A77" s="945"/>
      <c r="B77" s="931" t="s">
        <v>278</v>
      </c>
      <c r="C77" s="932"/>
      <c r="D77" s="932"/>
      <c r="E77" s="932"/>
      <c r="F77" s="932"/>
      <c r="G77" s="932"/>
      <c r="H77" s="932"/>
      <c r="I77" s="932"/>
      <c r="J77" s="932"/>
      <c r="K77" s="932"/>
      <c r="L77" s="932"/>
      <c r="M77" s="932"/>
      <c r="N77" s="932"/>
      <c r="O77" s="932"/>
      <c r="P77" s="932"/>
      <c r="Q77" s="933"/>
    </row>
    <row r="78" spans="1:17" s="7" customFormat="1" ht="12.75">
      <c r="A78" s="945"/>
      <c r="B78" s="931" t="s">
        <v>279</v>
      </c>
      <c r="C78" s="932"/>
      <c r="D78" s="932"/>
      <c r="E78" s="932"/>
      <c r="F78" s="932"/>
      <c r="G78" s="932"/>
      <c r="H78" s="932"/>
      <c r="I78" s="932"/>
      <c r="J78" s="932"/>
      <c r="K78" s="932"/>
      <c r="L78" s="932"/>
      <c r="M78" s="932"/>
      <c r="N78" s="932"/>
      <c r="O78" s="932"/>
      <c r="P78" s="932"/>
      <c r="Q78" s="933"/>
    </row>
    <row r="79" spans="1:17" s="7" customFormat="1" ht="12.75">
      <c r="A79" s="945"/>
      <c r="B79" s="427" t="s">
        <v>229</v>
      </c>
      <c r="C79" s="421" t="s">
        <v>982</v>
      </c>
      <c r="D79" s="421">
        <f>D80</f>
        <v>18812</v>
      </c>
      <c r="E79" s="422">
        <f>SUM(E80:E80)</f>
        <v>18812.3</v>
      </c>
      <c r="F79" s="422">
        <f aca="true" t="shared" si="11" ref="F79:Q79">SUM(F80:F80)</f>
        <v>18812.3</v>
      </c>
      <c r="G79" s="422">
        <f t="shared" si="11"/>
        <v>0</v>
      </c>
      <c r="H79" s="422">
        <f t="shared" si="11"/>
        <v>18812.3</v>
      </c>
      <c r="I79" s="422">
        <f t="shared" si="11"/>
        <v>18812.3</v>
      </c>
      <c r="J79" s="422">
        <f t="shared" si="11"/>
        <v>0</v>
      </c>
      <c r="K79" s="422">
        <f t="shared" si="11"/>
        <v>0</v>
      </c>
      <c r="L79" s="422">
        <f t="shared" si="11"/>
        <v>18812.3</v>
      </c>
      <c r="M79" s="422">
        <f t="shared" si="11"/>
        <v>0</v>
      </c>
      <c r="N79" s="422">
        <f t="shared" si="11"/>
        <v>0</v>
      </c>
      <c r="O79" s="422">
        <f t="shared" si="11"/>
        <v>0</v>
      </c>
      <c r="P79" s="422">
        <f t="shared" si="11"/>
        <v>0</v>
      </c>
      <c r="Q79" s="424">
        <f t="shared" si="11"/>
        <v>0</v>
      </c>
    </row>
    <row r="80" spans="1:17" s="7" customFormat="1" ht="45">
      <c r="A80" s="946"/>
      <c r="B80" s="462" t="s">
        <v>280</v>
      </c>
      <c r="C80" s="460" t="s">
        <v>281</v>
      </c>
      <c r="D80" s="347">
        <v>18812</v>
      </c>
      <c r="E80" s="237">
        <f>F80+G80</f>
        <v>18812.3</v>
      </c>
      <c r="F80" s="237">
        <f>I80</f>
        <v>18812.3</v>
      </c>
      <c r="G80" s="237">
        <f>M80</f>
        <v>0</v>
      </c>
      <c r="H80" s="237">
        <f>I80+M80</f>
        <v>18812.3</v>
      </c>
      <c r="I80" s="237">
        <f>L80</f>
        <v>18812.3</v>
      </c>
      <c r="J80" s="237"/>
      <c r="K80" s="237"/>
      <c r="L80" s="237">
        <f>'Z 1. 2 '!M137</f>
        <v>18812.3</v>
      </c>
      <c r="M80" s="243">
        <v>0</v>
      </c>
      <c r="N80" s="237"/>
      <c r="O80" s="237"/>
      <c r="P80" s="237"/>
      <c r="Q80" s="423">
        <v>0</v>
      </c>
    </row>
    <row r="81" spans="1:17" s="7" customFormat="1" ht="11.25" customHeight="1">
      <c r="A81" s="616"/>
      <c r="B81" s="937" t="s">
        <v>282</v>
      </c>
      <c r="C81" s="937"/>
      <c r="D81" s="937"/>
      <c r="E81" s="937"/>
      <c r="F81" s="937"/>
      <c r="G81" s="937"/>
      <c r="H81" s="937"/>
      <c r="I81" s="937"/>
      <c r="J81" s="937"/>
      <c r="K81" s="937"/>
      <c r="L81" s="937"/>
      <c r="M81" s="937"/>
      <c r="N81" s="937"/>
      <c r="O81" s="937"/>
      <c r="P81" s="937"/>
      <c r="Q81" s="943"/>
    </row>
    <row r="82" spans="1:17" s="7" customFormat="1" ht="11.25" customHeight="1">
      <c r="A82" s="617"/>
      <c r="B82" s="938" t="s">
        <v>285</v>
      </c>
      <c r="C82" s="939"/>
      <c r="D82" s="939"/>
      <c r="E82" s="939"/>
      <c r="F82" s="939"/>
      <c r="G82" s="939"/>
      <c r="H82" s="939"/>
      <c r="I82" s="939"/>
      <c r="J82" s="939"/>
      <c r="K82" s="939"/>
      <c r="L82" s="939"/>
      <c r="M82" s="939"/>
      <c r="N82" s="939"/>
      <c r="O82" s="939"/>
      <c r="P82" s="939"/>
      <c r="Q82" s="942"/>
    </row>
    <row r="83" spans="1:17" s="7" customFormat="1" ht="11.25" customHeight="1">
      <c r="A83" s="617"/>
      <c r="B83" s="931" t="s">
        <v>286</v>
      </c>
      <c r="C83" s="932"/>
      <c r="D83" s="932"/>
      <c r="E83" s="932"/>
      <c r="F83" s="932"/>
      <c r="G83" s="932"/>
      <c r="H83" s="932"/>
      <c r="I83" s="932"/>
      <c r="J83" s="932"/>
      <c r="K83" s="932"/>
      <c r="L83" s="932"/>
      <c r="M83" s="932"/>
      <c r="N83" s="932"/>
      <c r="O83" s="932"/>
      <c r="P83" s="932"/>
      <c r="Q83" s="933"/>
    </row>
    <row r="84" spans="1:17" s="7" customFormat="1" ht="11.25" customHeight="1">
      <c r="A84" s="617"/>
      <c r="B84" s="931" t="s">
        <v>287</v>
      </c>
      <c r="C84" s="932"/>
      <c r="D84" s="932"/>
      <c r="E84" s="932"/>
      <c r="F84" s="932"/>
      <c r="G84" s="932"/>
      <c r="H84" s="932"/>
      <c r="I84" s="932"/>
      <c r="J84" s="932"/>
      <c r="K84" s="932"/>
      <c r="L84" s="932"/>
      <c r="M84" s="932"/>
      <c r="N84" s="932"/>
      <c r="O84" s="932"/>
      <c r="P84" s="932"/>
      <c r="Q84" s="933"/>
    </row>
    <row r="85" spans="1:17" s="7" customFormat="1" ht="11.25" customHeight="1">
      <c r="A85" s="617"/>
      <c r="B85" s="421" t="s">
        <v>229</v>
      </c>
      <c r="C85" s="421" t="s">
        <v>288</v>
      </c>
      <c r="D85" s="421">
        <f aca="true" t="shared" si="12" ref="D85:Q85">SUM(D86:D97)</f>
        <v>24083</v>
      </c>
      <c r="E85" s="422">
        <f t="shared" si="12"/>
        <v>24082.86</v>
      </c>
      <c r="F85" s="422">
        <f t="shared" si="12"/>
        <v>3612.4800000000005</v>
      </c>
      <c r="G85" s="422">
        <f t="shared" si="12"/>
        <v>20470.380000000005</v>
      </c>
      <c r="H85" s="422">
        <f t="shared" si="12"/>
        <v>24082.86</v>
      </c>
      <c r="I85" s="422">
        <f t="shared" si="12"/>
        <v>3612.4800000000005</v>
      </c>
      <c r="J85" s="422">
        <f t="shared" si="12"/>
        <v>0</v>
      </c>
      <c r="K85" s="422">
        <f t="shared" si="12"/>
        <v>0</v>
      </c>
      <c r="L85" s="422">
        <f t="shared" si="12"/>
        <v>3612.4800000000005</v>
      </c>
      <c r="M85" s="422">
        <f t="shared" si="12"/>
        <v>20470.380000000005</v>
      </c>
      <c r="N85" s="422">
        <f t="shared" si="12"/>
        <v>0</v>
      </c>
      <c r="O85" s="422">
        <f t="shared" si="12"/>
        <v>0</v>
      </c>
      <c r="P85" s="422">
        <f t="shared" si="12"/>
        <v>0</v>
      </c>
      <c r="Q85" s="424">
        <f t="shared" si="12"/>
        <v>20470.380000000005</v>
      </c>
    </row>
    <row r="86" spans="1:17" s="7" customFormat="1" ht="11.25" customHeight="1">
      <c r="A86" s="617"/>
      <c r="B86" s="76" t="s">
        <v>298</v>
      </c>
      <c r="C86" s="76" t="s">
        <v>231</v>
      </c>
      <c r="D86" s="382">
        <v>2129</v>
      </c>
      <c r="E86" s="387">
        <f>F86+G86</f>
        <v>2128.67</v>
      </c>
      <c r="F86" s="387">
        <f>I86</f>
        <v>0</v>
      </c>
      <c r="G86" s="387">
        <f>M86</f>
        <v>2128.67</v>
      </c>
      <c r="H86" s="387">
        <f>I86+M86</f>
        <v>2128.67</v>
      </c>
      <c r="I86" s="387">
        <f>L86</f>
        <v>0</v>
      </c>
      <c r="J86" s="387"/>
      <c r="K86" s="387"/>
      <c r="L86" s="387"/>
      <c r="M86" s="387">
        <f>Q86</f>
        <v>2128.67</v>
      </c>
      <c r="N86" s="387"/>
      <c r="O86" s="387"/>
      <c r="P86" s="387"/>
      <c r="Q86" s="404">
        <v>2128.67</v>
      </c>
    </row>
    <row r="87" spans="1:17" s="7" customFormat="1" ht="11.25" customHeight="1">
      <c r="A87" s="617"/>
      <c r="B87" s="76" t="s">
        <v>298</v>
      </c>
      <c r="C87" s="76" t="s">
        <v>28</v>
      </c>
      <c r="D87" s="382">
        <v>376</v>
      </c>
      <c r="E87" s="387">
        <f aca="true" t="shared" si="13" ref="E87:E97">F87+G87</f>
        <v>375.66</v>
      </c>
      <c r="F87" s="387">
        <f aca="true" t="shared" si="14" ref="F87:F97">I87</f>
        <v>375.66</v>
      </c>
      <c r="G87" s="387">
        <f aca="true" t="shared" si="15" ref="G87:G97">M87</f>
        <v>0</v>
      </c>
      <c r="H87" s="387">
        <f aca="true" t="shared" si="16" ref="H87:H97">I87+M87</f>
        <v>375.66</v>
      </c>
      <c r="I87" s="387">
        <f aca="true" t="shared" si="17" ref="I87:I97">L87</f>
        <v>375.66</v>
      </c>
      <c r="J87" s="387"/>
      <c r="K87" s="387"/>
      <c r="L87" s="387">
        <v>375.66</v>
      </c>
      <c r="M87" s="387">
        <f aca="true" t="shared" si="18" ref="M87:M97">Q87</f>
        <v>0</v>
      </c>
      <c r="N87" s="387"/>
      <c r="O87" s="387"/>
      <c r="P87" s="387"/>
      <c r="Q87" s="404"/>
    </row>
    <row r="88" spans="1:17" s="7" customFormat="1" ht="11.25" customHeight="1">
      <c r="A88" s="617"/>
      <c r="B88" s="76" t="s">
        <v>125</v>
      </c>
      <c r="C88" s="76" t="s">
        <v>232</v>
      </c>
      <c r="D88" s="382">
        <v>343</v>
      </c>
      <c r="E88" s="387">
        <f t="shared" si="13"/>
        <v>343.32</v>
      </c>
      <c r="F88" s="387">
        <f t="shared" si="14"/>
        <v>0</v>
      </c>
      <c r="G88" s="387">
        <f t="shared" si="15"/>
        <v>343.32</v>
      </c>
      <c r="H88" s="387">
        <f t="shared" si="16"/>
        <v>343.32</v>
      </c>
      <c r="I88" s="387">
        <f t="shared" si="17"/>
        <v>0</v>
      </c>
      <c r="J88" s="387"/>
      <c r="K88" s="387"/>
      <c r="L88" s="387"/>
      <c r="M88" s="387">
        <f t="shared" si="18"/>
        <v>343.32</v>
      </c>
      <c r="N88" s="387"/>
      <c r="O88" s="387"/>
      <c r="P88" s="387"/>
      <c r="Q88" s="404">
        <v>343.32</v>
      </c>
    </row>
    <row r="89" spans="1:17" s="7" customFormat="1" ht="11.25" customHeight="1">
      <c r="A89" s="617"/>
      <c r="B89" s="76" t="s">
        <v>125</v>
      </c>
      <c r="C89" s="76" t="s">
        <v>29</v>
      </c>
      <c r="D89" s="382">
        <v>61</v>
      </c>
      <c r="E89" s="387">
        <f t="shared" si="13"/>
        <v>60.6</v>
      </c>
      <c r="F89" s="387">
        <f t="shared" si="14"/>
        <v>60.6</v>
      </c>
      <c r="G89" s="387">
        <f t="shared" si="15"/>
        <v>0</v>
      </c>
      <c r="H89" s="387">
        <f t="shared" si="16"/>
        <v>60.6</v>
      </c>
      <c r="I89" s="387">
        <f t="shared" si="17"/>
        <v>60.6</v>
      </c>
      <c r="J89" s="387"/>
      <c r="K89" s="387"/>
      <c r="L89" s="387">
        <v>60.6</v>
      </c>
      <c r="M89" s="387">
        <f t="shared" si="18"/>
        <v>0</v>
      </c>
      <c r="N89" s="387"/>
      <c r="O89" s="387"/>
      <c r="P89" s="387"/>
      <c r="Q89" s="404"/>
    </row>
    <row r="90" spans="1:17" s="7" customFormat="1" ht="11.25" customHeight="1">
      <c r="A90" s="617"/>
      <c r="B90" s="76" t="s">
        <v>996</v>
      </c>
      <c r="C90" s="76" t="s">
        <v>233</v>
      </c>
      <c r="D90" s="382">
        <v>14013</v>
      </c>
      <c r="E90" s="387">
        <f t="shared" si="13"/>
        <v>14013.52</v>
      </c>
      <c r="F90" s="387">
        <f t="shared" si="14"/>
        <v>0</v>
      </c>
      <c r="G90" s="387">
        <f t="shared" si="15"/>
        <v>14013.52</v>
      </c>
      <c r="H90" s="387">
        <f t="shared" si="16"/>
        <v>14013.52</v>
      </c>
      <c r="I90" s="387">
        <f t="shared" si="17"/>
        <v>0</v>
      </c>
      <c r="J90" s="387"/>
      <c r="K90" s="387"/>
      <c r="L90" s="387"/>
      <c r="M90" s="387">
        <f t="shared" si="18"/>
        <v>14013.52</v>
      </c>
      <c r="N90" s="387"/>
      <c r="O90" s="387"/>
      <c r="P90" s="387"/>
      <c r="Q90" s="404">
        <v>14013.52</v>
      </c>
    </row>
    <row r="91" spans="1:17" s="7" customFormat="1" ht="11.25" customHeight="1">
      <c r="A91" s="617"/>
      <c r="B91" s="76" t="s">
        <v>996</v>
      </c>
      <c r="C91" s="76" t="s">
        <v>30</v>
      </c>
      <c r="D91" s="382">
        <v>2473</v>
      </c>
      <c r="E91" s="387">
        <f t="shared" si="13"/>
        <v>2473.01</v>
      </c>
      <c r="F91" s="387">
        <f t="shared" si="14"/>
        <v>2473.01</v>
      </c>
      <c r="G91" s="387">
        <f t="shared" si="15"/>
        <v>0</v>
      </c>
      <c r="H91" s="387">
        <f t="shared" si="16"/>
        <v>2473.01</v>
      </c>
      <c r="I91" s="387">
        <f t="shared" si="17"/>
        <v>2473.01</v>
      </c>
      <c r="J91" s="387"/>
      <c r="K91" s="387"/>
      <c r="L91" s="387">
        <v>2473.01</v>
      </c>
      <c r="M91" s="387">
        <f t="shared" si="18"/>
        <v>0</v>
      </c>
      <c r="N91" s="387"/>
      <c r="O91" s="387"/>
      <c r="P91" s="387"/>
      <c r="Q91" s="404"/>
    </row>
    <row r="92" spans="1:17" s="7" customFormat="1" ht="11.25" customHeight="1">
      <c r="A92" s="617" t="s">
        <v>984</v>
      </c>
      <c r="B92" s="76" t="s">
        <v>127</v>
      </c>
      <c r="C92" s="76" t="s">
        <v>887</v>
      </c>
      <c r="D92" s="382">
        <v>1101</v>
      </c>
      <c r="E92" s="387">
        <f t="shared" si="13"/>
        <v>1101</v>
      </c>
      <c r="F92" s="387">
        <f t="shared" si="14"/>
        <v>0</v>
      </c>
      <c r="G92" s="387">
        <f t="shared" si="15"/>
        <v>1101</v>
      </c>
      <c r="H92" s="387">
        <f t="shared" si="16"/>
        <v>1101</v>
      </c>
      <c r="I92" s="387">
        <f t="shared" si="17"/>
        <v>0</v>
      </c>
      <c r="J92" s="387"/>
      <c r="K92" s="387"/>
      <c r="L92" s="387"/>
      <c r="M92" s="387">
        <f t="shared" si="18"/>
        <v>1101</v>
      </c>
      <c r="N92" s="387"/>
      <c r="O92" s="387"/>
      <c r="P92" s="387"/>
      <c r="Q92" s="404">
        <v>1101</v>
      </c>
    </row>
    <row r="93" spans="1:17" s="7" customFormat="1" ht="11.25" customHeight="1">
      <c r="A93" s="617"/>
      <c r="B93" s="76" t="s">
        <v>127</v>
      </c>
      <c r="C93" s="76" t="s">
        <v>972</v>
      </c>
      <c r="D93" s="382">
        <v>194</v>
      </c>
      <c r="E93" s="387">
        <f t="shared" si="13"/>
        <v>194</v>
      </c>
      <c r="F93" s="387">
        <f t="shared" si="14"/>
        <v>194</v>
      </c>
      <c r="G93" s="387">
        <f t="shared" si="15"/>
        <v>0</v>
      </c>
      <c r="H93" s="387">
        <f t="shared" si="16"/>
        <v>194</v>
      </c>
      <c r="I93" s="387">
        <f t="shared" si="17"/>
        <v>194</v>
      </c>
      <c r="J93" s="387"/>
      <c r="K93" s="387"/>
      <c r="L93" s="387">
        <v>194</v>
      </c>
      <c r="M93" s="387">
        <f t="shared" si="18"/>
        <v>0</v>
      </c>
      <c r="N93" s="387"/>
      <c r="O93" s="387"/>
      <c r="P93" s="387"/>
      <c r="Q93" s="404"/>
    </row>
    <row r="94" spans="1:17" s="7" customFormat="1" ht="11.25" customHeight="1">
      <c r="A94" s="617"/>
      <c r="B94" s="76" t="s">
        <v>320</v>
      </c>
      <c r="C94" s="76" t="s">
        <v>888</v>
      </c>
      <c r="D94" s="382">
        <v>2580</v>
      </c>
      <c r="E94" s="387">
        <f t="shared" si="13"/>
        <v>2580.08</v>
      </c>
      <c r="F94" s="387">
        <f t="shared" si="14"/>
        <v>0</v>
      </c>
      <c r="G94" s="387">
        <f t="shared" si="15"/>
        <v>2580.08</v>
      </c>
      <c r="H94" s="387">
        <f t="shared" si="16"/>
        <v>2580.08</v>
      </c>
      <c r="I94" s="387">
        <f t="shared" si="17"/>
        <v>0</v>
      </c>
      <c r="J94" s="387"/>
      <c r="K94" s="387"/>
      <c r="L94" s="387"/>
      <c r="M94" s="387">
        <f t="shared" si="18"/>
        <v>2580.08</v>
      </c>
      <c r="N94" s="387"/>
      <c r="O94" s="387"/>
      <c r="P94" s="387"/>
      <c r="Q94" s="404">
        <v>2580.08</v>
      </c>
    </row>
    <row r="95" spans="1:17" s="7" customFormat="1" ht="11.25" customHeight="1">
      <c r="A95" s="617"/>
      <c r="B95" s="76" t="s">
        <v>320</v>
      </c>
      <c r="C95" s="76" t="s">
        <v>31</v>
      </c>
      <c r="D95" s="382">
        <v>455</v>
      </c>
      <c r="E95" s="387">
        <f t="shared" si="13"/>
        <v>455.3</v>
      </c>
      <c r="F95" s="387">
        <f t="shared" si="14"/>
        <v>455.3</v>
      </c>
      <c r="G95" s="387">
        <f t="shared" si="15"/>
        <v>0</v>
      </c>
      <c r="H95" s="387">
        <f t="shared" si="16"/>
        <v>455.3</v>
      </c>
      <c r="I95" s="387">
        <f t="shared" si="17"/>
        <v>455.3</v>
      </c>
      <c r="J95" s="387"/>
      <c r="K95" s="387"/>
      <c r="L95" s="387">
        <v>455.3</v>
      </c>
      <c r="M95" s="387">
        <f t="shared" si="18"/>
        <v>0</v>
      </c>
      <c r="N95" s="387"/>
      <c r="O95" s="387"/>
      <c r="P95" s="387"/>
      <c r="Q95" s="404"/>
    </row>
    <row r="96" spans="1:17" s="7" customFormat="1" ht="11.25" customHeight="1">
      <c r="A96" s="617"/>
      <c r="B96" s="76" t="s">
        <v>449</v>
      </c>
      <c r="C96" s="76" t="s">
        <v>103</v>
      </c>
      <c r="D96" s="382">
        <v>304</v>
      </c>
      <c r="E96" s="387">
        <f t="shared" si="13"/>
        <v>303.79</v>
      </c>
      <c r="F96" s="387">
        <f t="shared" si="14"/>
        <v>0</v>
      </c>
      <c r="G96" s="387">
        <f t="shared" si="15"/>
        <v>303.79</v>
      </c>
      <c r="H96" s="387">
        <f t="shared" si="16"/>
        <v>303.79</v>
      </c>
      <c r="I96" s="387">
        <f t="shared" si="17"/>
        <v>0</v>
      </c>
      <c r="J96" s="387"/>
      <c r="K96" s="387"/>
      <c r="L96" s="387"/>
      <c r="M96" s="387">
        <f t="shared" si="18"/>
        <v>303.79</v>
      </c>
      <c r="N96" s="387"/>
      <c r="O96" s="387"/>
      <c r="P96" s="387"/>
      <c r="Q96" s="404">
        <v>303.79</v>
      </c>
    </row>
    <row r="97" spans="1:17" s="7" customFormat="1" ht="11.25" customHeight="1">
      <c r="A97" s="688"/>
      <c r="B97" s="76" t="s">
        <v>449</v>
      </c>
      <c r="C97" s="76" t="s">
        <v>32</v>
      </c>
      <c r="D97" s="382">
        <v>54</v>
      </c>
      <c r="E97" s="387">
        <f t="shared" si="13"/>
        <v>53.91</v>
      </c>
      <c r="F97" s="387">
        <f t="shared" si="14"/>
        <v>53.91</v>
      </c>
      <c r="G97" s="387">
        <f t="shared" si="15"/>
        <v>0</v>
      </c>
      <c r="H97" s="387">
        <f t="shared" si="16"/>
        <v>53.91</v>
      </c>
      <c r="I97" s="387">
        <f t="shared" si="17"/>
        <v>53.91</v>
      </c>
      <c r="J97" s="387"/>
      <c r="K97" s="387"/>
      <c r="L97" s="387">
        <v>53.91</v>
      </c>
      <c r="M97" s="387">
        <f t="shared" si="18"/>
        <v>0</v>
      </c>
      <c r="N97" s="387"/>
      <c r="O97" s="387"/>
      <c r="P97" s="387"/>
      <c r="Q97" s="404"/>
    </row>
    <row r="98" spans="1:17" s="7" customFormat="1" ht="11.25" customHeight="1">
      <c r="A98" s="616"/>
      <c r="B98" s="937" t="s">
        <v>282</v>
      </c>
      <c r="C98" s="937"/>
      <c r="D98" s="937"/>
      <c r="E98" s="937"/>
      <c r="F98" s="937"/>
      <c r="G98" s="937"/>
      <c r="H98" s="937"/>
      <c r="I98" s="937"/>
      <c r="J98" s="937"/>
      <c r="K98" s="937"/>
      <c r="L98" s="937"/>
      <c r="M98" s="937"/>
      <c r="N98" s="937"/>
      <c r="O98" s="937"/>
      <c r="P98" s="937"/>
      <c r="Q98" s="943"/>
    </row>
    <row r="99" spans="1:17" s="7" customFormat="1" ht="11.25" customHeight="1">
      <c r="A99" s="617"/>
      <c r="B99" s="938" t="s">
        <v>285</v>
      </c>
      <c r="C99" s="939"/>
      <c r="D99" s="939"/>
      <c r="E99" s="939"/>
      <c r="F99" s="939"/>
      <c r="G99" s="939"/>
      <c r="H99" s="939"/>
      <c r="I99" s="939"/>
      <c r="J99" s="939"/>
      <c r="K99" s="939"/>
      <c r="L99" s="939"/>
      <c r="M99" s="939"/>
      <c r="N99" s="939"/>
      <c r="O99" s="939"/>
      <c r="P99" s="939"/>
      <c r="Q99" s="942"/>
    </row>
    <row r="100" spans="1:17" s="7" customFormat="1" ht="11.25" customHeight="1">
      <c r="A100" s="617"/>
      <c r="B100" s="931" t="s">
        <v>39</v>
      </c>
      <c r="C100" s="932"/>
      <c r="D100" s="932"/>
      <c r="E100" s="932"/>
      <c r="F100" s="932"/>
      <c r="G100" s="932"/>
      <c r="H100" s="932"/>
      <c r="I100" s="932"/>
      <c r="J100" s="932"/>
      <c r="K100" s="932"/>
      <c r="L100" s="932"/>
      <c r="M100" s="932"/>
      <c r="N100" s="932"/>
      <c r="O100" s="932"/>
      <c r="P100" s="932"/>
      <c r="Q100" s="933"/>
    </row>
    <row r="101" spans="1:17" s="7" customFormat="1" ht="11.25" customHeight="1">
      <c r="A101" s="617"/>
      <c r="B101" s="931" t="s">
        <v>235</v>
      </c>
      <c r="C101" s="932"/>
      <c r="D101" s="932"/>
      <c r="E101" s="932"/>
      <c r="F101" s="932"/>
      <c r="G101" s="932"/>
      <c r="H101" s="932"/>
      <c r="I101" s="932"/>
      <c r="J101" s="932"/>
      <c r="K101" s="932"/>
      <c r="L101" s="932"/>
      <c r="M101" s="932"/>
      <c r="N101" s="932"/>
      <c r="O101" s="932"/>
      <c r="P101" s="932"/>
      <c r="Q101" s="933"/>
    </row>
    <row r="102" spans="1:17" s="7" customFormat="1" ht="11.25" customHeight="1">
      <c r="A102" s="617"/>
      <c r="B102" s="421" t="s">
        <v>229</v>
      </c>
      <c r="C102" s="421" t="s">
        <v>288</v>
      </c>
      <c r="D102" s="465">
        <f>SUM(D103:D116)</f>
        <v>179179</v>
      </c>
      <c r="E102" s="426">
        <f>SUM(E103:E116)</f>
        <v>179178.8</v>
      </c>
      <c r="F102" s="426">
        <f aca="true" t="shared" si="19" ref="F102:Q102">SUM(F103:F116)</f>
        <v>28821.730000000003</v>
      </c>
      <c r="G102" s="426">
        <f t="shared" si="19"/>
        <v>150357.07</v>
      </c>
      <c r="H102" s="426">
        <f t="shared" si="19"/>
        <v>179178.8</v>
      </c>
      <c r="I102" s="426">
        <f t="shared" si="19"/>
        <v>28821.730000000003</v>
      </c>
      <c r="J102" s="426">
        <f t="shared" si="19"/>
        <v>0</v>
      </c>
      <c r="K102" s="426">
        <f t="shared" si="19"/>
        <v>0</v>
      </c>
      <c r="L102" s="426">
        <f t="shared" si="19"/>
        <v>28821.730000000003</v>
      </c>
      <c r="M102" s="426">
        <f t="shared" si="19"/>
        <v>150357.07</v>
      </c>
      <c r="N102" s="426">
        <f t="shared" si="19"/>
        <v>0</v>
      </c>
      <c r="O102" s="426">
        <f t="shared" si="19"/>
        <v>0</v>
      </c>
      <c r="P102" s="426">
        <f t="shared" si="19"/>
        <v>0</v>
      </c>
      <c r="Q102" s="429">
        <f t="shared" si="19"/>
        <v>150357.07</v>
      </c>
    </row>
    <row r="103" spans="1:17" s="7" customFormat="1" ht="11.25" customHeight="1">
      <c r="A103" s="617"/>
      <c r="B103" s="76" t="s">
        <v>298</v>
      </c>
      <c r="C103" s="76" t="s">
        <v>231</v>
      </c>
      <c r="D103" s="382">
        <v>11494</v>
      </c>
      <c r="E103" s="387">
        <f>F103+G103</f>
        <v>11493.98</v>
      </c>
      <c r="F103" s="387">
        <f>I103</f>
        <v>0</v>
      </c>
      <c r="G103" s="387">
        <f>M103</f>
        <v>11493.98</v>
      </c>
      <c r="H103" s="387">
        <f>I103+M103</f>
        <v>11493.98</v>
      </c>
      <c r="I103" s="387">
        <f>L103</f>
        <v>0</v>
      </c>
      <c r="J103" s="387"/>
      <c r="K103" s="387"/>
      <c r="L103" s="387"/>
      <c r="M103" s="387">
        <f>Q103</f>
        <v>11493.98</v>
      </c>
      <c r="N103" s="387"/>
      <c r="O103" s="387"/>
      <c r="P103" s="387"/>
      <c r="Q103" s="404">
        <v>11493.98</v>
      </c>
    </row>
    <row r="104" spans="1:17" s="7" customFormat="1" ht="11.25" customHeight="1">
      <c r="A104" s="617"/>
      <c r="B104" s="76" t="s">
        <v>298</v>
      </c>
      <c r="C104" s="76" t="s">
        <v>28</v>
      </c>
      <c r="D104" s="382">
        <v>2028</v>
      </c>
      <c r="E104" s="387">
        <f aca="true" t="shared" si="20" ref="E104:E116">F104+G104</f>
        <v>2028.37</v>
      </c>
      <c r="F104" s="387">
        <f aca="true" t="shared" si="21" ref="F104:F116">I104</f>
        <v>2028.37</v>
      </c>
      <c r="G104" s="387">
        <f aca="true" t="shared" si="22" ref="G104:G116">M104</f>
        <v>0</v>
      </c>
      <c r="H104" s="387">
        <f aca="true" t="shared" si="23" ref="H104:H116">I104+M104</f>
        <v>2028.37</v>
      </c>
      <c r="I104" s="387">
        <f aca="true" t="shared" si="24" ref="I104:I116">L104</f>
        <v>2028.37</v>
      </c>
      <c r="J104" s="387"/>
      <c r="K104" s="387"/>
      <c r="L104" s="387">
        <v>2028.37</v>
      </c>
      <c r="M104" s="387">
        <f aca="true" t="shared" si="25" ref="M104:M116">Q104</f>
        <v>0</v>
      </c>
      <c r="N104" s="387"/>
      <c r="O104" s="387"/>
      <c r="P104" s="387"/>
      <c r="Q104" s="404"/>
    </row>
    <row r="105" spans="1:17" s="7" customFormat="1" ht="11.25" customHeight="1">
      <c r="A105" s="617"/>
      <c r="B105" s="76" t="s">
        <v>125</v>
      </c>
      <c r="C105" s="76" t="s">
        <v>232</v>
      </c>
      <c r="D105" s="382">
        <v>1854</v>
      </c>
      <c r="E105" s="387">
        <f t="shared" si="20"/>
        <v>1853.81</v>
      </c>
      <c r="F105" s="387">
        <f t="shared" si="21"/>
        <v>0</v>
      </c>
      <c r="G105" s="387">
        <f t="shared" si="22"/>
        <v>1853.81</v>
      </c>
      <c r="H105" s="387">
        <f t="shared" si="23"/>
        <v>1853.81</v>
      </c>
      <c r="I105" s="387">
        <f t="shared" si="24"/>
        <v>0</v>
      </c>
      <c r="J105" s="387"/>
      <c r="K105" s="387"/>
      <c r="L105" s="387"/>
      <c r="M105" s="387">
        <f t="shared" si="25"/>
        <v>1853.81</v>
      </c>
      <c r="N105" s="387"/>
      <c r="O105" s="387"/>
      <c r="P105" s="387"/>
      <c r="Q105" s="404">
        <v>1853.81</v>
      </c>
    </row>
    <row r="106" spans="1:17" s="7" customFormat="1" ht="11.25" customHeight="1">
      <c r="A106" s="617" t="s">
        <v>985</v>
      </c>
      <c r="B106" s="76" t="s">
        <v>125</v>
      </c>
      <c r="C106" s="76" t="s">
        <v>29</v>
      </c>
      <c r="D106" s="382">
        <v>327</v>
      </c>
      <c r="E106" s="387">
        <f t="shared" si="20"/>
        <v>327.17</v>
      </c>
      <c r="F106" s="387">
        <f t="shared" si="21"/>
        <v>327.17</v>
      </c>
      <c r="G106" s="387">
        <f t="shared" si="22"/>
        <v>0</v>
      </c>
      <c r="H106" s="387">
        <f t="shared" si="23"/>
        <v>327.17</v>
      </c>
      <c r="I106" s="387">
        <f t="shared" si="24"/>
        <v>327.17</v>
      </c>
      <c r="J106" s="387"/>
      <c r="K106" s="387"/>
      <c r="L106" s="387">
        <v>327.17</v>
      </c>
      <c r="M106" s="387">
        <f t="shared" si="25"/>
        <v>0</v>
      </c>
      <c r="N106" s="387"/>
      <c r="O106" s="387"/>
      <c r="P106" s="387"/>
      <c r="Q106" s="404"/>
    </row>
    <row r="107" spans="1:17" s="7" customFormat="1" ht="11.25" customHeight="1">
      <c r="A107" s="617"/>
      <c r="B107" s="76" t="s">
        <v>996</v>
      </c>
      <c r="C107" s="76" t="s">
        <v>233</v>
      </c>
      <c r="D107" s="382">
        <v>77283</v>
      </c>
      <c r="E107" s="387">
        <f t="shared" si="20"/>
        <v>77282.99</v>
      </c>
      <c r="F107" s="387">
        <f t="shared" si="21"/>
        <v>0</v>
      </c>
      <c r="G107" s="387">
        <f t="shared" si="22"/>
        <v>77282.99</v>
      </c>
      <c r="H107" s="387">
        <f t="shared" si="23"/>
        <v>77282.99</v>
      </c>
      <c r="I107" s="387">
        <f t="shared" si="24"/>
        <v>0</v>
      </c>
      <c r="J107" s="387"/>
      <c r="K107" s="387"/>
      <c r="L107" s="387"/>
      <c r="M107" s="387">
        <f t="shared" si="25"/>
        <v>77282.99</v>
      </c>
      <c r="N107" s="387"/>
      <c r="O107" s="387"/>
      <c r="P107" s="387"/>
      <c r="Q107" s="404">
        <v>77282.99</v>
      </c>
    </row>
    <row r="108" spans="1:17" s="7" customFormat="1" ht="11.25" customHeight="1">
      <c r="A108" s="617"/>
      <c r="B108" s="76" t="s">
        <v>996</v>
      </c>
      <c r="C108" s="76" t="s">
        <v>30</v>
      </c>
      <c r="D108" s="382">
        <v>13638</v>
      </c>
      <c r="E108" s="387">
        <f t="shared" si="20"/>
        <v>13638.21</v>
      </c>
      <c r="F108" s="387">
        <f t="shared" si="21"/>
        <v>13638.21</v>
      </c>
      <c r="G108" s="387">
        <f t="shared" si="22"/>
        <v>0</v>
      </c>
      <c r="H108" s="387">
        <f t="shared" si="23"/>
        <v>13638.21</v>
      </c>
      <c r="I108" s="387">
        <f t="shared" si="24"/>
        <v>13638.21</v>
      </c>
      <c r="J108" s="387"/>
      <c r="K108" s="387"/>
      <c r="L108" s="387">
        <v>13638.21</v>
      </c>
      <c r="M108" s="387">
        <f t="shared" si="25"/>
        <v>0</v>
      </c>
      <c r="N108" s="387"/>
      <c r="O108" s="387"/>
      <c r="P108" s="387"/>
      <c r="Q108" s="404"/>
    </row>
    <row r="109" spans="1:17" s="7" customFormat="1" ht="11.25" customHeight="1">
      <c r="A109" s="617"/>
      <c r="B109" s="76" t="s">
        <v>127</v>
      </c>
      <c r="C109" s="76" t="s">
        <v>887</v>
      </c>
      <c r="D109" s="382">
        <v>6336</v>
      </c>
      <c r="E109" s="387">
        <f t="shared" si="20"/>
        <v>6335.55</v>
      </c>
      <c r="F109" s="387">
        <f t="shared" si="21"/>
        <v>0</v>
      </c>
      <c r="G109" s="387">
        <f t="shared" si="22"/>
        <v>6335.55</v>
      </c>
      <c r="H109" s="387">
        <f t="shared" si="23"/>
        <v>6335.55</v>
      </c>
      <c r="I109" s="387">
        <f t="shared" si="24"/>
        <v>0</v>
      </c>
      <c r="J109" s="387"/>
      <c r="K109" s="387"/>
      <c r="L109" s="387"/>
      <c r="M109" s="387">
        <f t="shared" si="25"/>
        <v>6335.55</v>
      </c>
      <c r="N109" s="387"/>
      <c r="O109" s="387"/>
      <c r="P109" s="387"/>
      <c r="Q109" s="404">
        <v>6335.55</v>
      </c>
    </row>
    <row r="110" spans="1:17" s="7" customFormat="1" ht="11.25" customHeight="1">
      <c r="A110" s="617"/>
      <c r="B110" s="76" t="s">
        <v>127</v>
      </c>
      <c r="C110" s="76" t="s">
        <v>972</v>
      </c>
      <c r="D110" s="382">
        <v>3406</v>
      </c>
      <c r="E110" s="387">
        <f t="shared" si="20"/>
        <v>3406.08</v>
      </c>
      <c r="F110" s="387">
        <f t="shared" si="21"/>
        <v>3406.08</v>
      </c>
      <c r="G110" s="387">
        <f t="shared" si="22"/>
        <v>0</v>
      </c>
      <c r="H110" s="387">
        <f t="shared" si="23"/>
        <v>3406.08</v>
      </c>
      <c r="I110" s="387">
        <f t="shared" si="24"/>
        <v>3406.08</v>
      </c>
      <c r="J110" s="387"/>
      <c r="K110" s="387"/>
      <c r="L110" s="387">
        <v>3406.08</v>
      </c>
      <c r="M110" s="387">
        <f t="shared" si="25"/>
        <v>0</v>
      </c>
      <c r="N110" s="387"/>
      <c r="O110" s="387"/>
      <c r="P110" s="387"/>
      <c r="Q110" s="404"/>
    </row>
    <row r="111" spans="1:17" s="7" customFormat="1" ht="11.25" customHeight="1">
      <c r="A111" s="617"/>
      <c r="B111" s="76" t="s">
        <v>320</v>
      </c>
      <c r="C111" s="76" t="s">
        <v>888</v>
      </c>
      <c r="D111" s="382">
        <v>46718</v>
      </c>
      <c r="E111" s="387">
        <f t="shared" si="20"/>
        <v>46718.24</v>
      </c>
      <c r="F111" s="387">
        <f t="shared" si="21"/>
        <v>0</v>
      </c>
      <c r="G111" s="387">
        <f t="shared" si="22"/>
        <v>46718.24</v>
      </c>
      <c r="H111" s="387">
        <f t="shared" si="23"/>
        <v>46718.24</v>
      </c>
      <c r="I111" s="387">
        <f t="shared" si="24"/>
        <v>0</v>
      </c>
      <c r="J111" s="387"/>
      <c r="K111" s="387"/>
      <c r="L111" s="387"/>
      <c r="M111" s="387">
        <f t="shared" si="25"/>
        <v>46718.24</v>
      </c>
      <c r="N111" s="387"/>
      <c r="O111" s="387"/>
      <c r="P111" s="387"/>
      <c r="Q111" s="404">
        <v>46718.24</v>
      </c>
    </row>
    <row r="112" spans="1:17" s="7" customFormat="1" ht="11.25" customHeight="1">
      <c r="A112" s="617"/>
      <c r="B112" s="76" t="s">
        <v>320</v>
      </c>
      <c r="C112" s="76" t="s">
        <v>31</v>
      </c>
      <c r="D112" s="382">
        <v>8244</v>
      </c>
      <c r="E112" s="387">
        <f t="shared" si="20"/>
        <v>8244.4</v>
      </c>
      <c r="F112" s="387">
        <f t="shared" si="21"/>
        <v>8244.4</v>
      </c>
      <c r="G112" s="387">
        <f t="shared" si="22"/>
        <v>0</v>
      </c>
      <c r="H112" s="387">
        <f t="shared" si="23"/>
        <v>8244.4</v>
      </c>
      <c r="I112" s="387">
        <f t="shared" si="24"/>
        <v>8244.4</v>
      </c>
      <c r="J112" s="387"/>
      <c r="K112" s="387"/>
      <c r="L112" s="387">
        <v>8244.4</v>
      </c>
      <c r="M112" s="387">
        <f t="shared" si="25"/>
        <v>0</v>
      </c>
      <c r="N112" s="387"/>
      <c r="O112" s="387"/>
      <c r="P112" s="387"/>
      <c r="Q112" s="404"/>
    </row>
    <row r="113" spans="1:17" s="7" customFormat="1" ht="11.25" customHeight="1">
      <c r="A113" s="617"/>
      <c r="B113" s="76" t="s">
        <v>449</v>
      </c>
      <c r="C113" s="76" t="s">
        <v>103</v>
      </c>
      <c r="D113" s="382">
        <v>1233</v>
      </c>
      <c r="E113" s="387">
        <f t="shared" si="20"/>
        <v>1232.5</v>
      </c>
      <c r="F113" s="387">
        <f t="shared" si="21"/>
        <v>0</v>
      </c>
      <c r="G113" s="387">
        <f t="shared" si="22"/>
        <v>1232.5</v>
      </c>
      <c r="H113" s="387">
        <f t="shared" si="23"/>
        <v>1232.5</v>
      </c>
      <c r="I113" s="387">
        <f t="shared" si="24"/>
        <v>0</v>
      </c>
      <c r="J113" s="387"/>
      <c r="K113" s="387"/>
      <c r="L113" s="387"/>
      <c r="M113" s="387">
        <f t="shared" si="25"/>
        <v>1232.5</v>
      </c>
      <c r="N113" s="387"/>
      <c r="O113" s="387"/>
      <c r="P113" s="387"/>
      <c r="Q113" s="404">
        <v>1232.5</v>
      </c>
    </row>
    <row r="114" spans="1:17" s="7" customFormat="1" ht="11.25" customHeight="1">
      <c r="A114" s="617"/>
      <c r="B114" s="76" t="s">
        <v>449</v>
      </c>
      <c r="C114" s="76" t="s">
        <v>32</v>
      </c>
      <c r="D114" s="382">
        <v>218</v>
      </c>
      <c r="E114" s="387">
        <f t="shared" si="20"/>
        <v>217.5</v>
      </c>
      <c r="F114" s="387">
        <f t="shared" si="21"/>
        <v>217.5</v>
      </c>
      <c r="G114" s="387">
        <f t="shared" si="22"/>
        <v>0</v>
      </c>
      <c r="H114" s="387">
        <f t="shared" si="23"/>
        <v>217.5</v>
      </c>
      <c r="I114" s="387">
        <f t="shared" si="24"/>
        <v>217.5</v>
      </c>
      <c r="J114" s="387"/>
      <c r="K114" s="387"/>
      <c r="L114" s="387">
        <v>217.5</v>
      </c>
      <c r="M114" s="387">
        <f t="shared" si="25"/>
        <v>0</v>
      </c>
      <c r="N114" s="387"/>
      <c r="O114" s="387"/>
      <c r="P114" s="387"/>
      <c r="Q114" s="404"/>
    </row>
    <row r="115" spans="1:17" s="7" customFormat="1" ht="11.25" customHeight="1">
      <c r="A115" s="617"/>
      <c r="B115" s="76" t="s">
        <v>450</v>
      </c>
      <c r="C115" s="76" t="s">
        <v>104</v>
      </c>
      <c r="D115" s="382">
        <v>5440</v>
      </c>
      <c r="E115" s="387">
        <f t="shared" si="20"/>
        <v>5440</v>
      </c>
      <c r="F115" s="387">
        <f t="shared" si="21"/>
        <v>0</v>
      </c>
      <c r="G115" s="387">
        <f t="shared" si="22"/>
        <v>5440</v>
      </c>
      <c r="H115" s="387">
        <f t="shared" si="23"/>
        <v>5440</v>
      </c>
      <c r="I115" s="387">
        <f t="shared" si="24"/>
        <v>0</v>
      </c>
      <c r="J115" s="387"/>
      <c r="K115" s="387"/>
      <c r="L115" s="387"/>
      <c r="M115" s="387">
        <f t="shared" si="25"/>
        <v>5440</v>
      </c>
      <c r="N115" s="387"/>
      <c r="O115" s="387"/>
      <c r="P115" s="387"/>
      <c r="Q115" s="404">
        <v>5440</v>
      </c>
    </row>
    <row r="116" spans="1:17" s="7" customFormat="1" ht="11.25" customHeight="1">
      <c r="A116" s="688"/>
      <c r="B116" s="76" t="s">
        <v>450</v>
      </c>
      <c r="C116" s="76" t="s">
        <v>102</v>
      </c>
      <c r="D116" s="382">
        <v>960</v>
      </c>
      <c r="E116" s="387">
        <f t="shared" si="20"/>
        <v>960</v>
      </c>
      <c r="F116" s="387">
        <f t="shared" si="21"/>
        <v>960</v>
      </c>
      <c r="G116" s="387">
        <f t="shared" si="22"/>
        <v>0</v>
      </c>
      <c r="H116" s="387">
        <f t="shared" si="23"/>
        <v>960</v>
      </c>
      <c r="I116" s="387">
        <f t="shared" si="24"/>
        <v>960</v>
      </c>
      <c r="J116" s="387"/>
      <c r="K116" s="387"/>
      <c r="L116" s="387">
        <v>960</v>
      </c>
      <c r="M116" s="387">
        <f t="shared" si="25"/>
        <v>0</v>
      </c>
      <c r="N116" s="387"/>
      <c r="O116" s="387"/>
      <c r="P116" s="387"/>
      <c r="Q116" s="404"/>
    </row>
    <row r="117" spans="1:17" s="7" customFormat="1" ht="11.25" customHeight="1">
      <c r="A117" s="616"/>
      <c r="B117" s="937" t="s">
        <v>282</v>
      </c>
      <c r="C117" s="937"/>
      <c r="D117" s="937"/>
      <c r="E117" s="937"/>
      <c r="F117" s="937"/>
      <c r="G117" s="937"/>
      <c r="H117" s="937"/>
      <c r="I117" s="937"/>
      <c r="J117" s="937"/>
      <c r="K117" s="937"/>
      <c r="L117" s="937"/>
      <c r="M117" s="937"/>
      <c r="N117" s="937"/>
      <c r="O117" s="937"/>
      <c r="P117" s="937"/>
      <c r="Q117" s="943"/>
    </row>
    <row r="118" spans="1:17" s="7" customFormat="1" ht="11.25" customHeight="1">
      <c r="A118" s="617"/>
      <c r="B118" s="938" t="s">
        <v>285</v>
      </c>
      <c r="C118" s="939"/>
      <c r="D118" s="939"/>
      <c r="E118" s="939"/>
      <c r="F118" s="939"/>
      <c r="G118" s="939"/>
      <c r="H118" s="939"/>
      <c r="I118" s="939"/>
      <c r="J118" s="939"/>
      <c r="K118" s="939"/>
      <c r="L118" s="939"/>
      <c r="M118" s="939"/>
      <c r="N118" s="939"/>
      <c r="O118" s="939"/>
      <c r="P118" s="939"/>
      <c r="Q118" s="942"/>
    </row>
    <row r="119" spans="1:17" s="7" customFormat="1" ht="11.25" customHeight="1">
      <c r="A119" s="617"/>
      <c r="B119" s="931" t="s">
        <v>249</v>
      </c>
      <c r="C119" s="932"/>
      <c r="D119" s="932"/>
      <c r="E119" s="932"/>
      <c r="F119" s="932"/>
      <c r="G119" s="932"/>
      <c r="H119" s="932"/>
      <c r="I119" s="932"/>
      <c r="J119" s="932"/>
      <c r="K119" s="932"/>
      <c r="L119" s="932"/>
      <c r="M119" s="932"/>
      <c r="N119" s="932"/>
      <c r="O119" s="932"/>
      <c r="P119" s="932"/>
      <c r="Q119" s="933"/>
    </row>
    <row r="120" spans="1:17" s="7" customFormat="1" ht="11.25" customHeight="1">
      <c r="A120" s="617"/>
      <c r="B120" s="931" t="s">
        <v>248</v>
      </c>
      <c r="C120" s="932"/>
      <c r="D120" s="932"/>
      <c r="E120" s="932"/>
      <c r="F120" s="932"/>
      <c r="G120" s="932"/>
      <c r="H120" s="932"/>
      <c r="I120" s="932"/>
      <c r="J120" s="932"/>
      <c r="K120" s="932"/>
      <c r="L120" s="932"/>
      <c r="M120" s="932"/>
      <c r="N120" s="932"/>
      <c r="O120" s="932"/>
      <c r="P120" s="932"/>
      <c r="Q120" s="933"/>
    </row>
    <row r="121" spans="1:17" s="7" customFormat="1" ht="11.25" customHeight="1">
      <c r="A121" s="617"/>
      <c r="B121" s="931" t="s">
        <v>250</v>
      </c>
      <c r="C121" s="932"/>
      <c r="D121" s="932"/>
      <c r="E121" s="932"/>
      <c r="F121" s="932"/>
      <c r="G121" s="932"/>
      <c r="H121" s="932"/>
      <c r="I121" s="932"/>
      <c r="J121" s="932"/>
      <c r="K121" s="932"/>
      <c r="L121" s="932"/>
      <c r="M121" s="932"/>
      <c r="N121" s="932"/>
      <c r="O121" s="932"/>
      <c r="P121" s="932"/>
      <c r="Q121" s="933"/>
    </row>
    <row r="122" spans="1:17" s="7" customFormat="1" ht="11.25" customHeight="1">
      <c r="A122" s="617"/>
      <c r="B122" s="421" t="s">
        <v>229</v>
      </c>
      <c r="C122" s="421" t="s">
        <v>288</v>
      </c>
      <c r="D122" s="465">
        <f>SUM(D123:D138)</f>
        <v>145034</v>
      </c>
      <c r="E122" s="426">
        <f>SUM(E123:E138)</f>
        <v>145034</v>
      </c>
      <c r="F122" s="426">
        <f aca="true" t="shared" si="26" ref="F122:Q122">SUM(F123:F138)</f>
        <v>21755.149999999998</v>
      </c>
      <c r="G122" s="426">
        <f t="shared" si="26"/>
        <v>123278.84999999999</v>
      </c>
      <c r="H122" s="426">
        <f t="shared" si="26"/>
        <v>145034</v>
      </c>
      <c r="I122" s="426">
        <f t="shared" si="26"/>
        <v>21755.149999999998</v>
      </c>
      <c r="J122" s="426">
        <f t="shared" si="26"/>
        <v>0</v>
      </c>
      <c r="K122" s="426">
        <f t="shared" si="26"/>
        <v>0</v>
      </c>
      <c r="L122" s="426">
        <f t="shared" si="26"/>
        <v>21755.149999999998</v>
      </c>
      <c r="M122" s="426">
        <f t="shared" si="26"/>
        <v>123278.84999999999</v>
      </c>
      <c r="N122" s="426">
        <f t="shared" si="26"/>
        <v>0</v>
      </c>
      <c r="O122" s="426">
        <f t="shared" si="26"/>
        <v>0</v>
      </c>
      <c r="P122" s="426">
        <f t="shared" si="26"/>
        <v>0</v>
      </c>
      <c r="Q122" s="429">
        <f t="shared" si="26"/>
        <v>123278.84999999999</v>
      </c>
    </row>
    <row r="123" spans="1:17" s="7" customFormat="1" ht="11.25" customHeight="1">
      <c r="A123" s="617"/>
      <c r="B123" s="76" t="s">
        <v>298</v>
      </c>
      <c r="C123" s="76" t="s">
        <v>231</v>
      </c>
      <c r="D123" s="382">
        <v>7747</v>
      </c>
      <c r="E123" s="387">
        <f>F123+G123</f>
        <v>7746.71</v>
      </c>
      <c r="F123" s="387">
        <f>I123</f>
        <v>0</v>
      </c>
      <c r="G123" s="387">
        <f>M123</f>
        <v>7746.71</v>
      </c>
      <c r="H123" s="387">
        <f>I123+M123</f>
        <v>7746.71</v>
      </c>
      <c r="I123" s="387">
        <f>L123</f>
        <v>0</v>
      </c>
      <c r="J123" s="387"/>
      <c r="K123" s="387"/>
      <c r="L123" s="387"/>
      <c r="M123" s="387">
        <f>Q123</f>
        <v>7746.71</v>
      </c>
      <c r="N123" s="387"/>
      <c r="O123" s="387"/>
      <c r="P123" s="387"/>
      <c r="Q123" s="404">
        <v>7746.71</v>
      </c>
    </row>
    <row r="124" spans="1:17" s="7" customFormat="1" ht="11.25" customHeight="1">
      <c r="A124" s="617"/>
      <c r="B124" s="76" t="s">
        <v>298</v>
      </c>
      <c r="C124" s="76" t="s">
        <v>28</v>
      </c>
      <c r="D124" s="382">
        <v>1367</v>
      </c>
      <c r="E124" s="387">
        <f aca="true" t="shared" si="27" ref="E124:E138">F124+G124</f>
        <v>1367.09</v>
      </c>
      <c r="F124" s="387">
        <f aca="true" t="shared" si="28" ref="F124:F138">I124</f>
        <v>1367.09</v>
      </c>
      <c r="G124" s="387">
        <f aca="true" t="shared" si="29" ref="G124:G138">M124</f>
        <v>0</v>
      </c>
      <c r="H124" s="387">
        <f aca="true" t="shared" si="30" ref="H124:H138">I124+M124</f>
        <v>1367.09</v>
      </c>
      <c r="I124" s="387">
        <f aca="true" t="shared" si="31" ref="I124:I138">L124</f>
        <v>1367.09</v>
      </c>
      <c r="J124" s="387"/>
      <c r="K124" s="387"/>
      <c r="L124" s="387">
        <v>1367.09</v>
      </c>
      <c r="M124" s="387">
        <f aca="true" t="shared" si="32" ref="M124:M138">Q124</f>
        <v>0</v>
      </c>
      <c r="N124" s="387"/>
      <c r="O124" s="387"/>
      <c r="P124" s="387"/>
      <c r="Q124" s="404"/>
    </row>
    <row r="125" spans="1:17" s="7" customFormat="1" ht="11.25" customHeight="1">
      <c r="A125" s="617"/>
      <c r="B125" s="76" t="s">
        <v>125</v>
      </c>
      <c r="C125" s="76" t="s">
        <v>232</v>
      </c>
      <c r="D125" s="382">
        <v>1257</v>
      </c>
      <c r="E125" s="387">
        <f t="shared" si="27"/>
        <v>1256.86</v>
      </c>
      <c r="F125" s="387">
        <f t="shared" si="28"/>
        <v>0</v>
      </c>
      <c r="G125" s="387">
        <f t="shared" si="29"/>
        <v>1256.86</v>
      </c>
      <c r="H125" s="387">
        <f t="shared" si="30"/>
        <v>1256.86</v>
      </c>
      <c r="I125" s="387">
        <f t="shared" si="31"/>
        <v>0</v>
      </c>
      <c r="J125" s="387"/>
      <c r="K125" s="387"/>
      <c r="L125" s="387"/>
      <c r="M125" s="387">
        <f t="shared" si="32"/>
        <v>1256.86</v>
      </c>
      <c r="N125" s="387"/>
      <c r="O125" s="387"/>
      <c r="P125" s="387"/>
      <c r="Q125" s="404">
        <v>1256.86</v>
      </c>
    </row>
    <row r="126" spans="1:17" s="7" customFormat="1" ht="11.25" customHeight="1">
      <c r="A126" s="617" t="s">
        <v>38</v>
      </c>
      <c r="B126" s="76" t="s">
        <v>125</v>
      </c>
      <c r="C126" s="76" t="s">
        <v>29</v>
      </c>
      <c r="D126" s="382">
        <v>222</v>
      </c>
      <c r="E126" s="387">
        <f t="shared" si="27"/>
        <v>221.86</v>
      </c>
      <c r="F126" s="387">
        <f t="shared" si="28"/>
        <v>221.86</v>
      </c>
      <c r="G126" s="387">
        <f t="shared" si="29"/>
        <v>0</v>
      </c>
      <c r="H126" s="387">
        <f t="shared" si="30"/>
        <v>221.86</v>
      </c>
      <c r="I126" s="387">
        <f t="shared" si="31"/>
        <v>221.86</v>
      </c>
      <c r="J126" s="387"/>
      <c r="K126" s="387"/>
      <c r="L126" s="387">
        <v>221.86</v>
      </c>
      <c r="M126" s="387">
        <f t="shared" si="32"/>
        <v>0</v>
      </c>
      <c r="N126" s="387"/>
      <c r="O126" s="387"/>
      <c r="P126" s="387"/>
      <c r="Q126" s="404"/>
    </row>
    <row r="127" spans="1:17" s="7" customFormat="1" ht="11.25" customHeight="1">
      <c r="A127" s="617"/>
      <c r="B127" s="76" t="s">
        <v>996</v>
      </c>
      <c r="C127" s="76" t="s">
        <v>233</v>
      </c>
      <c r="D127" s="382">
        <v>89995</v>
      </c>
      <c r="E127" s="387">
        <f t="shared" si="27"/>
        <v>89994.65</v>
      </c>
      <c r="F127" s="387">
        <f t="shared" si="28"/>
        <v>0</v>
      </c>
      <c r="G127" s="387">
        <f t="shared" si="29"/>
        <v>89994.65</v>
      </c>
      <c r="H127" s="387">
        <f t="shared" si="30"/>
        <v>89994.65</v>
      </c>
      <c r="I127" s="387">
        <f t="shared" si="31"/>
        <v>0</v>
      </c>
      <c r="J127" s="387"/>
      <c r="K127" s="387"/>
      <c r="L127" s="387"/>
      <c r="M127" s="387">
        <f t="shared" si="32"/>
        <v>89994.65</v>
      </c>
      <c r="N127" s="387"/>
      <c r="O127" s="387"/>
      <c r="P127" s="387"/>
      <c r="Q127" s="404">
        <v>89994.65</v>
      </c>
    </row>
    <row r="128" spans="1:17" s="7" customFormat="1" ht="11.25" customHeight="1">
      <c r="A128" s="617"/>
      <c r="B128" s="76" t="s">
        <v>996</v>
      </c>
      <c r="C128" s="76" t="s">
        <v>30</v>
      </c>
      <c r="D128" s="382">
        <v>15881</v>
      </c>
      <c r="E128" s="387">
        <f t="shared" si="27"/>
        <v>15881.35</v>
      </c>
      <c r="F128" s="387">
        <f t="shared" si="28"/>
        <v>15881.35</v>
      </c>
      <c r="G128" s="387">
        <f t="shared" si="29"/>
        <v>0</v>
      </c>
      <c r="H128" s="387">
        <f t="shared" si="30"/>
        <v>15881.35</v>
      </c>
      <c r="I128" s="387">
        <f t="shared" si="31"/>
        <v>15881.35</v>
      </c>
      <c r="J128" s="387"/>
      <c r="K128" s="387"/>
      <c r="L128" s="387">
        <v>15881.35</v>
      </c>
      <c r="M128" s="387">
        <f t="shared" si="32"/>
        <v>0</v>
      </c>
      <c r="N128" s="387"/>
      <c r="O128" s="387"/>
      <c r="P128" s="387"/>
      <c r="Q128" s="404"/>
    </row>
    <row r="129" spans="1:17" s="7" customFormat="1" ht="11.25" customHeight="1">
      <c r="A129" s="617"/>
      <c r="B129" s="76" t="s">
        <v>127</v>
      </c>
      <c r="C129" s="76" t="s">
        <v>887</v>
      </c>
      <c r="D129" s="382">
        <v>11603</v>
      </c>
      <c r="E129" s="387">
        <f t="shared" si="27"/>
        <v>11603.39</v>
      </c>
      <c r="F129" s="387">
        <f t="shared" si="28"/>
        <v>0</v>
      </c>
      <c r="G129" s="387">
        <f t="shared" si="29"/>
        <v>11603.39</v>
      </c>
      <c r="H129" s="387">
        <f t="shared" si="30"/>
        <v>11603.39</v>
      </c>
      <c r="I129" s="387">
        <f t="shared" si="31"/>
        <v>0</v>
      </c>
      <c r="J129" s="387"/>
      <c r="K129" s="387"/>
      <c r="L129" s="387"/>
      <c r="M129" s="387">
        <f t="shared" si="32"/>
        <v>11603.39</v>
      </c>
      <c r="N129" s="387"/>
      <c r="O129" s="387"/>
      <c r="P129" s="387"/>
      <c r="Q129" s="404">
        <v>11603.39</v>
      </c>
    </row>
    <row r="130" spans="1:17" s="7" customFormat="1" ht="11.25" customHeight="1">
      <c r="A130" s="617"/>
      <c r="B130" s="76" t="s">
        <v>127</v>
      </c>
      <c r="C130" s="76" t="s">
        <v>972</v>
      </c>
      <c r="D130" s="382">
        <v>2048</v>
      </c>
      <c r="E130" s="387">
        <f t="shared" si="27"/>
        <v>2047.85</v>
      </c>
      <c r="F130" s="387">
        <f t="shared" si="28"/>
        <v>2047.85</v>
      </c>
      <c r="G130" s="387">
        <f t="shared" si="29"/>
        <v>0</v>
      </c>
      <c r="H130" s="387">
        <f t="shared" si="30"/>
        <v>2047.85</v>
      </c>
      <c r="I130" s="387">
        <f t="shared" si="31"/>
        <v>2047.85</v>
      </c>
      <c r="J130" s="387"/>
      <c r="K130" s="387"/>
      <c r="L130" s="387">
        <v>2047.85</v>
      </c>
      <c r="M130" s="387">
        <f t="shared" si="32"/>
        <v>0</v>
      </c>
      <c r="N130" s="387"/>
      <c r="O130" s="387"/>
      <c r="P130" s="387"/>
      <c r="Q130" s="404"/>
    </row>
    <row r="131" spans="1:17" s="7" customFormat="1" ht="11.25" customHeight="1">
      <c r="A131" s="617"/>
      <c r="B131" s="76" t="s">
        <v>34</v>
      </c>
      <c r="C131" s="76" t="s">
        <v>234</v>
      </c>
      <c r="D131" s="382">
        <v>3021</v>
      </c>
      <c r="E131" s="387">
        <f t="shared" si="27"/>
        <v>3020.9</v>
      </c>
      <c r="F131" s="387">
        <f t="shared" si="28"/>
        <v>0</v>
      </c>
      <c r="G131" s="387">
        <f t="shared" si="29"/>
        <v>3020.9</v>
      </c>
      <c r="H131" s="387">
        <f t="shared" si="30"/>
        <v>3020.9</v>
      </c>
      <c r="I131" s="387">
        <f t="shared" si="31"/>
        <v>0</v>
      </c>
      <c r="J131" s="387"/>
      <c r="K131" s="387"/>
      <c r="L131" s="387"/>
      <c r="M131" s="387">
        <f t="shared" si="32"/>
        <v>3020.9</v>
      </c>
      <c r="N131" s="387"/>
      <c r="O131" s="387"/>
      <c r="P131" s="387"/>
      <c r="Q131" s="404">
        <v>3020.9</v>
      </c>
    </row>
    <row r="132" spans="1:17" s="7" customFormat="1" ht="11.25" customHeight="1">
      <c r="A132" s="617"/>
      <c r="B132" s="76" t="s">
        <v>34</v>
      </c>
      <c r="C132" s="76" t="s">
        <v>33</v>
      </c>
      <c r="D132" s="382">
        <v>533</v>
      </c>
      <c r="E132" s="387">
        <f t="shared" si="27"/>
        <v>533.1</v>
      </c>
      <c r="F132" s="387">
        <f t="shared" si="28"/>
        <v>533.1</v>
      </c>
      <c r="G132" s="387">
        <f t="shared" si="29"/>
        <v>0</v>
      </c>
      <c r="H132" s="387">
        <f t="shared" si="30"/>
        <v>533.1</v>
      </c>
      <c r="I132" s="387">
        <f t="shared" si="31"/>
        <v>533.1</v>
      </c>
      <c r="J132" s="387"/>
      <c r="K132" s="387"/>
      <c r="L132" s="387">
        <v>533.1</v>
      </c>
      <c r="M132" s="387">
        <f t="shared" si="32"/>
        <v>0</v>
      </c>
      <c r="N132" s="387"/>
      <c r="O132" s="387"/>
      <c r="P132" s="387"/>
      <c r="Q132" s="404"/>
    </row>
    <row r="133" spans="1:17" s="7" customFormat="1" ht="11.25" customHeight="1">
      <c r="A133" s="617"/>
      <c r="B133" s="76" t="s">
        <v>320</v>
      </c>
      <c r="C133" s="76" t="s">
        <v>888</v>
      </c>
      <c r="D133" s="382">
        <v>7887</v>
      </c>
      <c r="E133" s="387">
        <f t="shared" si="27"/>
        <v>7887.47</v>
      </c>
      <c r="F133" s="387">
        <f t="shared" si="28"/>
        <v>0</v>
      </c>
      <c r="G133" s="387">
        <f t="shared" si="29"/>
        <v>7887.47</v>
      </c>
      <c r="H133" s="387">
        <f t="shared" si="30"/>
        <v>7887.47</v>
      </c>
      <c r="I133" s="387">
        <f t="shared" si="31"/>
        <v>0</v>
      </c>
      <c r="J133" s="387"/>
      <c r="K133" s="387"/>
      <c r="L133" s="387"/>
      <c r="M133" s="387">
        <f t="shared" si="32"/>
        <v>7887.47</v>
      </c>
      <c r="N133" s="387"/>
      <c r="O133" s="387"/>
      <c r="P133" s="387"/>
      <c r="Q133" s="404">
        <v>7887.47</v>
      </c>
    </row>
    <row r="134" spans="1:17" s="7" customFormat="1" ht="11.25" customHeight="1">
      <c r="A134" s="617"/>
      <c r="B134" s="76" t="s">
        <v>320</v>
      </c>
      <c r="C134" s="76" t="s">
        <v>31</v>
      </c>
      <c r="D134" s="382">
        <v>1392</v>
      </c>
      <c r="E134" s="387">
        <f t="shared" si="27"/>
        <v>1391.77</v>
      </c>
      <c r="F134" s="387">
        <f t="shared" si="28"/>
        <v>1391.77</v>
      </c>
      <c r="G134" s="387">
        <f t="shared" si="29"/>
        <v>0</v>
      </c>
      <c r="H134" s="387">
        <f t="shared" si="30"/>
        <v>1391.77</v>
      </c>
      <c r="I134" s="387">
        <f t="shared" si="31"/>
        <v>1391.77</v>
      </c>
      <c r="J134" s="387"/>
      <c r="K134" s="387"/>
      <c r="L134" s="387">
        <v>1391.77</v>
      </c>
      <c r="M134" s="387">
        <f t="shared" si="32"/>
        <v>0</v>
      </c>
      <c r="N134" s="387"/>
      <c r="O134" s="387"/>
      <c r="P134" s="387"/>
      <c r="Q134" s="404"/>
    </row>
    <row r="135" spans="1:17" s="7" customFormat="1" ht="11.25" customHeight="1">
      <c r="A135" s="617"/>
      <c r="B135" s="76" t="s">
        <v>449</v>
      </c>
      <c r="C135" s="76" t="s">
        <v>103</v>
      </c>
      <c r="D135" s="382">
        <v>345</v>
      </c>
      <c r="E135" s="387">
        <f t="shared" si="27"/>
        <v>345.12</v>
      </c>
      <c r="F135" s="387">
        <f t="shared" si="28"/>
        <v>0</v>
      </c>
      <c r="G135" s="387">
        <f t="shared" si="29"/>
        <v>345.12</v>
      </c>
      <c r="H135" s="387">
        <f t="shared" si="30"/>
        <v>345.12</v>
      </c>
      <c r="I135" s="387">
        <f t="shared" si="31"/>
        <v>0</v>
      </c>
      <c r="J135" s="387"/>
      <c r="K135" s="387"/>
      <c r="L135" s="387"/>
      <c r="M135" s="387">
        <f t="shared" si="32"/>
        <v>345.12</v>
      </c>
      <c r="N135" s="387"/>
      <c r="O135" s="387"/>
      <c r="P135" s="387"/>
      <c r="Q135" s="404">
        <v>345.12</v>
      </c>
    </row>
    <row r="136" spans="1:17" s="7" customFormat="1" ht="11.25" customHeight="1">
      <c r="A136" s="617"/>
      <c r="B136" s="76" t="s">
        <v>449</v>
      </c>
      <c r="C136" s="76" t="s">
        <v>32</v>
      </c>
      <c r="D136" s="382">
        <v>61</v>
      </c>
      <c r="E136" s="387">
        <f t="shared" si="27"/>
        <v>60.88</v>
      </c>
      <c r="F136" s="387">
        <f t="shared" si="28"/>
        <v>60.88</v>
      </c>
      <c r="G136" s="387">
        <f t="shared" si="29"/>
        <v>0</v>
      </c>
      <c r="H136" s="387">
        <f t="shared" si="30"/>
        <v>60.88</v>
      </c>
      <c r="I136" s="387">
        <f t="shared" si="31"/>
        <v>60.88</v>
      </c>
      <c r="J136" s="387"/>
      <c r="K136" s="387"/>
      <c r="L136" s="387">
        <v>60.88</v>
      </c>
      <c r="M136" s="387">
        <f t="shared" si="32"/>
        <v>0</v>
      </c>
      <c r="N136" s="387"/>
      <c r="O136" s="387"/>
      <c r="P136" s="387"/>
      <c r="Q136" s="404"/>
    </row>
    <row r="137" spans="1:17" s="7" customFormat="1" ht="11.25" customHeight="1">
      <c r="A137" s="617"/>
      <c r="B137" s="76" t="s">
        <v>450</v>
      </c>
      <c r="C137" s="76" t="s">
        <v>104</v>
      </c>
      <c r="D137" s="382">
        <v>1424</v>
      </c>
      <c r="E137" s="387">
        <f t="shared" si="27"/>
        <v>1423.75</v>
      </c>
      <c r="F137" s="387">
        <f t="shared" si="28"/>
        <v>0</v>
      </c>
      <c r="G137" s="387">
        <f t="shared" si="29"/>
        <v>1423.75</v>
      </c>
      <c r="H137" s="387">
        <f t="shared" si="30"/>
        <v>1423.75</v>
      </c>
      <c r="I137" s="387">
        <f t="shared" si="31"/>
        <v>0</v>
      </c>
      <c r="J137" s="387"/>
      <c r="K137" s="387"/>
      <c r="L137" s="387"/>
      <c r="M137" s="387">
        <f t="shared" si="32"/>
        <v>1423.75</v>
      </c>
      <c r="N137" s="387"/>
      <c r="O137" s="387"/>
      <c r="P137" s="387"/>
      <c r="Q137" s="404">
        <v>1423.75</v>
      </c>
    </row>
    <row r="138" spans="1:17" s="7" customFormat="1" ht="11.25" customHeight="1">
      <c r="A138" s="688"/>
      <c r="B138" s="76" t="s">
        <v>450</v>
      </c>
      <c r="C138" s="76" t="s">
        <v>102</v>
      </c>
      <c r="D138" s="382">
        <v>251</v>
      </c>
      <c r="E138" s="387">
        <f t="shared" si="27"/>
        <v>251.25</v>
      </c>
      <c r="F138" s="387">
        <f t="shared" si="28"/>
        <v>251.25</v>
      </c>
      <c r="G138" s="387">
        <f t="shared" si="29"/>
        <v>0</v>
      </c>
      <c r="H138" s="387">
        <f t="shared" si="30"/>
        <v>251.25</v>
      </c>
      <c r="I138" s="387">
        <f t="shared" si="31"/>
        <v>251.25</v>
      </c>
      <c r="J138" s="387"/>
      <c r="K138" s="387"/>
      <c r="L138" s="387">
        <v>251.25</v>
      </c>
      <c r="M138" s="387">
        <f t="shared" si="32"/>
        <v>0</v>
      </c>
      <c r="N138" s="387"/>
      <c r="O138" s="387"/>
      <c r="P138" s="387"/>
      <c r="Q138" s="404"/>
    </row>
    <row r="139" spans="1:17" s="7" customFormat="1" ht="11.25" customHeight="1">
      <c r="A139" s="466"/>
      <c r="B139" s="937" t="s">
        <v>282</v>
      </c>
      <c r="C139" s="937"/>
      <c r="D139" s="937"/>
      <c r="E139" s="937"/>
      <c r="F139" s="937"/>
      <c r="G139" s="937"/>
      <c r="H139" s="937"/>
      <c r="I139" s="937"/>
      <c r="J139" s="937"/>
      <c r="K139" s="937"/>
      <c r="L139" s="937"/>
      <c r="M139" s="937"/>
      <c r="N139" s="937"/>
      <c r="O139" s="937"/>
      <c r="P139" s="937"/>
      <c r="Q139" s="943"/>
    </row>
    <row r="140" spans="1:17" s="7" customFormat="1" ht="11.25" customHeight="1">
      <c r="A140" s="463"/>
      <c r="B140" s="938" t="s">
        <v>285</v>
      </c>
      <c r="C140" s="939"/>
      <c r="D140" s="939"/>
      <c r="E140" s="939"/>
      <c r="F140" s="939"/>
      <c r="G140" s="939"/>
      <c r="H140" s="939"/>
      <c r="I140" s="939"/>
      <c r="J140" s="939"/>
      <c r="K140" s="939"/>
      <c r="L140" s="939"/>
      <c r="M140" s="939"/>
      <c r="N140" s="939"/>
      <c r="O140" s="939"/>
      <c r="P140" s="939"/>
      <c r="Q140" s="942"/>
    </row>
    <row r="141" spans="1:17" s="7" customFormat="1" ht="11.25" customHeight="1">
      <c r="A141" s="463"/>
      <c r="B141" s="931" t="s">
        <v>35</v>
      </c>
      <c r="C141" s="932"/>
      <c r="D141" s="932"/>
      <c r="E141" s="932"/>
      <c r="F141" s="932"/>
      <c r="G141" s="932"/>
      <c r="H141" s="932"/>
      <c r="I141" s="932"/>
      <c r="J141" s="932"/>
      <c r="K141" s="932"/>
      <c r="L141" s="932"/>
      <c r="M141" s="932"/>
      <c r="N141" s="932"/>
      <c r="O141" s="932"/>
      <c r="P141" s="932"/>
      <c r="Q141" s="933"/>
    </row>
    <row r="142" spans="1:17" s="7" customFormat="1" ht="11.25" customHeight="1">
      <c r="A142" s="463"/>
      <c r="B142" s="931" t="s">
        <v>36</v>
      </c>
      <c r="C142" s="932"/>
      <c r="D142" s="932"/>
      <c r="E142" s="932"/>
      <c r="F142" s="932"/>
      <c r="G142" s="932"/>
      <c r="H142" s="932"/>
      <c r="I142" s="932"/>
      <c r="J142" s="932"/>
      <c r="K142" s="932"/>
      <c r="L142" s="932"/>
      <c r="M142" s="932"/>
      <c r="N142" s="932"/>
      <c r="O142" s="932"/>
      <c r="P142" s="932"/>
      <c r="Q142" s="933"/>
    </row>
    <row r="143" spans="1:17" s="7" customFormat="1" ht="11.25" customHeight="1">
      <c r="A143" s="463"/>
      <c r="B143" s="421" t="s">
        <v>229</v>
      </c>
      <c r="C143" s="421" t="s">
        <v>288</v>
      </c>
      <c r="D143" s="465">
        <f>SUM(D144:D159)</f>
        <v>72363</v>
      </c>
      <c r="E143" s="426">
        <f>SUM(E144:E159)</f>
        <v>72363.24</v>
      </c>
      <c r="F143" s="426">
        <f aca="true" t="shared" si="33" ref="F143:Q143">SUM(F144:F159)</f>
        <v>10854.42</v>
      </c>
      <c r="G143" s="426">
        <f t="shared" si="33"/>
        <v>61508.82</v>
      </c>
      <c r="H143" s="426">
        <f t="shared" si="33"/>
        <v>72363.24</v>
      </c>
      <c r="I143" s="426">
        <f t="shared" si="33"/>
        <v>10854.42</v>
      </c>
      <c r="J143" s="426">
        <f t="shared" si="33"/>
        <v>0</v>
      </c>
      <c r="K143" s="426">
        <f t="shared" si="33"/>
        <v>0</v>
      </c>
      <c r="L143" s="426">
        <f t="shared" si="33"/>
        <v>10854.42</v>
      </c>
      <c r="M143" s="426">
        <f t="shared" si="33"/>
        <v>61508.82</v>
      </c>
      <c r="N143" s="426">
        <f t="shared" si="33"/>
        <v>0</v>
      </c>
      <c r="O143" s="426">
        <f t="shared" si="33"/>
        <v>0</v>
      </c>
      <c r="P143" s="426">
        <f t="shared" si="33"/>
        <v>0</v>
      </c>
      <c r="Q143" s="429">
        <f t="shared" si="33"/>
        <v>61508.82</v>
      </c>
    </row>
    <row r="144" spans="1:17" s="7" customFormat="1" ht="11.25" customHeight="1">
      <c r="A144" s="463"/>
      <c r="B144" s="76" t="s">
        <v>298</v>
      </c>
      <c r="C144" s="76" t="s">
        <v>231</v>
      </c>
      <c r="D144" s="382">
        <v>3170</v>
      </c>
      <c r="E144" s="387">
        <f>F144+G144</f>
        <v>3170.28</v>
      </c>
      <c r="F144" s="387">
        <f>I144</f>
        <v>0</v>
      </c>
      <c r="G144" s="387">
        <f>M144</f>
        <v>3170.28</v>
      </c>
      <c r="H144" s="387">
        <f>I144+M144</f>
        <v>3170.28</v>
      </c>
      <c r="I144" s="387">
        <f>L144</f>
        <v>0</v>
      </c>
      <c r="J144" s="387"/>
      <c r="K144" s="387"/>
      <c r="L144" s="387"/>
      <c r="M144" s="387">
        <f>Q144</f>
        <v>3170.28</v>
      </c>
      <c r="N144" s="387"/>
      <c r="O144" s="387"/>
      <c r="P144" s="387"/>
      <c r="Q144" s="404">
        <v>3170.28</v>
      </c>
    </row>
    <row r="145" spans="1:17" s="7" customFormat="1" ht="11.25" customHeight="1">
      <c r="A145" s="463"/>
      <c r="B145" s="76" t="s">
        <v>298</v>
      </c>
      <c r="C145" s="76" t="s">
        <v>28</v>
      </c>
      <c r="D145" s="382">
        <v>560</v>
      </c>
      <c r="E145" s="387">
        <f aca="true" t="shared" si="34" ref="E145:E159">F145+G145</f>
        <v>559.42</v>
      </c>
      <c r="F145" s="387">
        <f aca="true" t="shared" si="35" ref="F145:F159">I145</f>
        <v>559.42</v>
      </c>
      <c r="G145" s="387">
        <f aca="true" t="shared" si="36" ref="G145:G159">M145</f>
        <v>0</v>
      </c>
      <c r="H145" s="387">
        <f aca="true" t="shared" si="37" ref="H145:H159">I145+M145</f>
        <v>559.42</v>
      </c>
      <c r="I145" s="387">
        <f aca="true" t="shared" si="38" ref="I145:I159">L145</f>
        <v>559.42</v>
      </c>
      <c r="J145" s="387"/>
      <c r="K145" s="387"/>
      <c r="L145" s="387">
        <v>559.42</v>
      </c>
      <c r="M145" s="387">
        <f aca="true" t="shared" si="39" ref="M145:M159">Q145</f>
        <v>0</v>
      </c>
      <c r="N145" s="387"/>
      <c r="O145" s="387"/>
      <c r="P145" s="387"/>
      <c r="Q145" s="404"/>
    </row>
    <row r="146" spans="1:17" s="7" customFormat="1" ht="11.25" customHeight="1">
      <c r="A146" s="463"/>
      <c r="B146" s="76" t="s">
        <v>125</v>
      </c>
      <c r="C146" s="76" t="s">
        <v>232</v>
      </c>
      <c r="D146" s="382">
        <v>515</v>
      </c>
      <c r="E146" s="387">
        <f t="shared" si="34"/>
        <v>514.36</v>
      </c>
      <c r="F146" s="387">
        <f t="shared" si="35"/>
        <v>0</v>
      </c>
      <c r="G146" s="387">
        <f t="shared" si="36"/>
        <v>514.36</v>
      </c>
      <c r="H146" s="387">
        <f t="shared" si="37"/>
        <v>514.36</v>
      </c>
      <c r="I146" s="387">
        <f t="shared" si="38"/>
        <v>0</v>
      </c>
      <c r="J146" s="387"/>
      <c r="K146" s="387"/>
      <c r="L146" s="387"/>
      <c r="M146" s="387">
        <f t="shared" si="39"/>
        <v>514.36</v>
      </c>
      <c r="N146" s="387"/>
      <c r="O146" s="387"/>
      <c r="P146" s="387"/>
      <c r="Q146" s="404">
        <v>514.36</v>
      </c>
    </row>
    <row r="147" spans="1:17" s="7" customFormat="1" ht="11.25" customHeight="1">
      <c r="A147" s="463"/>
      <c r="B147" s="76" t="s">
        <v>125</v>
      </c>
      <c r="C147" s="76" t="s">
        <v>29</v>
      </c>
      <c r="D147" s="382">
        <v>91</v>
      </c>
      <c r="E147" s="387">
        <f t="shared" si="34"/>
        <v>90.79</v>
      </c>
      <c r="F147" s="387">
        <f t="shared" si="35"/>
        <v>90.79</v>
      </c>
      <c r="G147" s="387">
        <f t="shared" si="36"/>
        <v>0</v>
      </c>
      <c r="H147" s="387">
        <f t="shared" si="37"/>
        <v>90.79</v>
      </c>
      <c r="I147" s="387">
        <f t="shared" si="38"/>
        <v>90.79</v>
      </c>
      <c r="J147" s="387"/>
      <c r="K147" s="387"/>
      <c r="L147" s="387">
        <v>90.79</v>
      </c>
      <c r="M147" s="387">
        <f t="shared" si="39"/>
        <v>0</v>
      </c>
      <c r="N147" s="387"/>
      <c r="O147" s="387"/>
      <c r="P147" s="387"/>
      <c r="Q147" s="404"/>
    </row>
    <row r="148" spans="1:17" s="7" customFormat="1" ht="11.25" customHeight="1">
      <c r="A148" s="463"/>
      <c r="B148" s="76" t="s">
        <v>996</v>
      </c>
      <c r="C148" s="76" t="s">
        <v>995</v>
      </c>
      <c r="D148" s="382">
        <v>39797</v>
      </c>
      <c r="E148" s="387">
        <f t="shared" si="34"/>
        <v>39797</v>
      </c>
      <c r="F148" s="387">
        <f t="shared" si="35"/>
        <v>0</v>
      </c>
      <c r="G148" s="387">
        <f t="shared" si="36"/>
        <v>39797</v>
      </c>
      <c r="H148" s="387">
        <f t="shared" si="37"/>
        <v>39797</v>
      </c>
      <c r="I148" s="387">
        <f t="shared" si="38"/>
        <v>0</v>
      </c>
      <c r="J148" s="387"/>
      <c r="K148" s="387"/>
      <c r="L148" s="387"/>
      <c r="M148" s="387">
        <f t="shared" si="39"/>
        <v>39797</v>
      </c>
      <c r="N148" s="387"/>
      <c r="O148" s="387"/>
      <c r="P148" s="387"/>
      <c r="Q148" s="404">
        <v>39797</v>
      </c>
    </row>
    <row r="149" spans="1:17" s="7" customFormat="1" ht="11.25" customHeight="1">
      <c r="A149" s="468" t="s">
        <v>41</v>
      </c>
      <c r="B149" s="76" t="s">
        <v>996</v>
      </c>
      <c r="C149" s="76" t="s">
        <v>30</v>
      </c>
      <c r="D149" s="382">
        <v>7023</v>
      </c>
      <c r="E149" s="387">
        <f t="shared" si="34"/>
        <v>7023</v>
      </c>
      <c r="F149" s="387">
        <f t="shared" si="35"/>
        <v>7023</v>
      </c>
      <c r="G149" s="387">
        <f t="shared" si="36"/>
        <v>0</v>
      </c>
      <c r="H149" s="387">
        <f t="shared" si="37"/>
        <v>7023</v>
      </c>
      <c r="I149" s="387">
        <f t="shared" si="38"/>
        <v>7023</v>
      </c>
      <c r="J149" s="387"/>
      <c r="K149" s="387"/>
      <c r="L149" s="387">
        <v>7023</v>
      </c>
      <c r="M149" s="387">
        <f t="shared" si="39"/>
        <v>0</v>
      </c>
      <c r="N149" s="387"/>
      <c r="O149" s="387"/>
      <c r="P149" s="387"/>
      <c r="Q149" s="404"/>
    </row>
    <row r="150" spans="1:17" s="7" customFormat="1" ht="11.25" customHeight="1">
      <c r="A150" s="463"/>
      <c r="B150" s="76" t="s">
        <v>127</v>
      </c>
      <c r="C150" s="76" t="s">
        <v>971</v>
      </c>
      <c r="D150" s="382">
        <v>1659</v>
      </c>
      <c r="E150" s="387">
        <f t="shared" si="34"/>
        <v>1658.66</v>
      </c>
      <c r="F150" s="387">
        <f t="shared" si="35"/>
        <v>0</v>
      </c>
      <c r="G150" s="387">
        <f t="shared" si="36"/>
        <v>1658.66</v>
      </c>
      <c r="H150" s="387">
        <f t="shared" si="37"/>
        <v>1658.66</v>
      </c>
      <c r="I150" s="387">
        <f t="shared" si="38"/>
        <v>0</v>
      </c>
      <c r="J150" s="387"/>
      <c r="K150" s="387"/>
      <c r="L150" s="387"/>
      <c r="M150" s="387">
        <f t="shared" si="39"/>
        <v>1658.66</v>
      </c>
      <c r="N150" s="387"/>
      <c r="O150" s="387"/>
      <c r="P150" s="387"/>
      <c r="Q150" s="404">
        <v>1658.66</v>
      </c>
    </row>
    <row r="151" spans="1:17" s="7" customFormat="1" ht="11.25" customHeight="1">
      <c r="A151" s="463"/>
      <c r="B151" s="76" t="s">
        <v>127</v>
      </c>
      <c r="C151" s="76" t="s">
        <v>972</v>
      </c>
      <c r="D151" s="382">
        <v>293</v>
      </c>
      <c r="E151" s="387">
        <f t="shared" si="34"/>
        <v>292.72</v>
      </c>
      <c r="F151" s="387">
        <f t="shared" si="35"/>
        <v>292.72</v>
      </c>
      <c r="G151" s="387">
        <f t="shared" si="36"/>
        <v>0</v>
      </c>
      <c r="H151" s="387">
        <f t="shared" si="37"/>
        <v>292.72</v>
      </c>
      <c r="I151" s="387">
        <f t="shared" si="38"/>
        <v>292.72</v>
      </c>
      <c r="J151" s="387"/>
      <c r="K151" s="387"/>
      <c r="L151" s="387">
        <v>292.72</v>
      </c>
      <c r="M151" s="387">
        <f t="shared" si="39"/>
        <v>0</v>
      </c>
      <c r="N151" s="387"/>
      <c r="O151" s="387"/>
      <c r="P151" s="387"/>
      <c r="Q151" s="404"/>
    </row>
    <row r="152" spans="1:17" s="7" customFormat="1" ht="11.25" customHeight="1">
      <c r="A152" s="463"/>
      <c r="B152" s="76" t="s">
        <v>34</v>
      </c>
      <c r="C152" s="76" t="s">
        <v>234</v>
      </c>
      <c r="D152" s="382">
        <v>314</v>
      </c>
      <c r="E152" s="387">
        <f t="shared" si="34"/>
        <v>314.45</v>
      </c>
      <c r="F152" s="387">
        <f t="shared" si="35"/>
        <v>0</v>
      </c>
      <c r="G152" s="387">
        <f t="shared" si="36"/>
        <v>314.45</v>
      </c>
      <c r="H152" s="387">
        <f t="shared" si="37"/>
        <v>314.45</v>
      </c>
      <c r="I152" s="387">
        <f t="shared" si="38"/>
        <v>0</v>
      </c>
      <c r="J152" s="387"/>
      <c r="K152" s="387"/>
      <c r="L152" s="387"/>
      <c r="M152" s="387">
        <f t="shared" si="39"/>
        <v>314.45</v>
      </c>
      <c r="N152" s="387"/>
      <c r="O152" s="387"/>
      <c r="P152" s="387"/>
      <c r="Q152" s="404">
        <v>314.45</v>
      </c>
    </row>
    <row r="153" spans="1:17" s="7" customFormat="1" ht="11.25" customHeight="1">
      <c r="A153" s="463"/>
      <c r="B153" s="76" t="s">
        <v>34</v>
      </c>
      <c r="C153" s="76" t="s">
        <v>33</v>
      </c>
      <c r="D153" s="382">
        <v>56</v>
      </c>
      <c r="E153" s="387">
        <f t="shared" si="34"/>
        <v>55.49</v>
      </c>
      <c r="F153" s="387">
        <f t="shared" si="35"/>
        <v>55.49</v>
      </c>
      <c r="G153" s="387">
        <f t="shared" si="36"/>
        <v>0</v>
      </c>
      <c r="H153" s="387">
        <f t="shared" si="37"/>
        <v>55.49</v>
      </c>
      <c r="I153" s="387">
        <f t="shared" si="38"/>
        <v>55.49</v>
      </c>
      <c r="J153" s="387"/>
      <c r="K153" s="387"/>
      <c r="L153" s="387">
        <v>55.49</v>
      </c>
      <c r="M153" s="387">
        <f t="shared" si="39"/>
        <v>0</v>
      </c>
      <c r="N153" s="387"/>
      <c r="O153" s="387"/>
      <c r="P153" s="387"/>
      <c r="Q153" s="404"/>
    </row>
    <row r="154" spans="1:17" s="7" customFormat="1" ht="11.25" customHeight="1">
      <c r="A154" s="463"/>
      <c r="B154" s="76" t="s">
        <v>320</v>
      </c>
      <c r="C154" s="76" t="s">
        <v>888</v>
      </c>
      <c r="D154" s="382">
        <v>14991</v>
      </c>
      <c r="E154" s="387">
        <f t="shared" si="34"/>
        <v>14992.36</v>
      </c>
      <c r="F154" s="387">
        <f t="shared" si="35"/>
        <v>0</v>
      </c>
      <c r="G154" s="387">
        <f t="shared" si="36"/>
        <v>14992.36</v>
      </c>
      <c r="H154" s="387">
        <f t="shared" si="37"/>
        <v>14992.36</v>
      </c>
      <c r="I154" s="387">
        <f t="shared" si="38"/>
        <v>0</v>
      </c>
      <c r="J154" s="387"/>
      <c r="K154" s="387"/>
      <c r="L154" s="387"/>
      <c r="M154" s="387">
        <f t="shared" si="39"/>
        <v>14992.36</v>
      </c>
      <c r="N154" s="387"/>
      <c r="O154" s="387"/>
      <c r="P154" s="387"/>
      <c r="Q154" s="404">
        <v>14992.36</v>
      </c>
    </row>
    <row r="155" spans="1:17" s="7" customFormat="1" ht="11.25" customHeight="1">
      <c r="A155" s="463"/>
      <c r="B155" s="76" t="s">
        <v>320</v>
      </c>
      <c r="C155" s="76" t="s">
        <v>31</v>
      </c>
      <c r="D155" s="382">
        <v>2646</v>
      </c>
      <c r="E155" s="387">
        <f t="shared" si="34"/>
        <v>2645.64</v>
      </c>
      <c r="F155" s="387">
        <f t="shared" si="35"/>
        <v>2645.64</v>
      </c>
      <c r="G155" s="387">
        <f t="shared" si="36"/>
        <v>0</v>
      </c>
      <c r="H155" s="387">
        <f t="shared" si="37"/>
        <v>2645.64</v>
      </c>
      <c r="I155" s="387">
        <f t="shared" si="38"/>
        <v>2645.64</v>
      </c>
      <c r="J155" s="387"/>
      <c r="K155" s="387"/>
      <c r="L155" s="387">
        <v>2645.64</v>
      </c>
      <c r="M155" s="387">
        <f t="shared" si="39"/>
        <v>0</v>
      </c>
      <c r="N155" s="387"/>
      <c r="O155" s="387"/>
      <c r="P155" s="387"/>
      <c r="Q155" s="404"/>
    </row>
    <row r="156" spans="1:17" s="7" customFormat="1" ht="11.25" customHeight="1">
      <c r="A156" s="463"/>
      <c r="B156" s="76" t="s">
        <v>449</v>
      </c>
      <c r="C156" s="76" t="s">
        <v>103</v>
      </c>
      <c r="D156" s="382">
        <v>211</v>
      </c>
      <c r="E156" s="387">
        <f t="shared" si="34"/>
        <v>211.72</v>
      </c>
      <c r="F156" s="387">
        <f t="shared" si="35"/>
        <v>0</v>
      </c>
      <c r="G156" s="387">
        <f t="shared" si="36"/>
        <v>211.72</v>
      </c>
      <c r="H156" s="387">
        <f t="shared" si="37"/>
        <v>211.72</v>
      </c>
      <c r="I156" s="387">
        <f t="shared" si="38"/>
        <v>0</v>
      </c>
      <c r="J156" s="387"/>
      <c r="K156" s="387"/>
      <c r="L156" s="387"/>
      <c r="M156" s="387">
        <f t="shared" si="39"/>
        <v>211.72</v>
      </c>
      <c r="N156" s="387"/>
      <c r="O156" s="387"/>
      <c r="P156" s="387"/>
      <c r="Q156" s="404">
        <v>211.72</v>
      </c>
    </row>
    <row r="157" spans="1:17" s="7" customFormat="1" ht="11.25" customHeight="1">
      <c r="A157" s="463"/>
      <c r="B157" s="76" t="s">
        <v>449</v>
      </c>
      <c r="C157" s="76" t="s">
        <v>32</v>
      </c>
      <c r="D157" s="382">
        <v>37</v>
      </c>
      <c r="E157" s="387">
        <f t="shared" si="34"/>
        <v>37.36</v>
      </c>
      <c r="F157" s="387">
        <f t="shared" si="35"/>
        <v>37.36</v>
      </c>
      <c r="G157" s="387">
        <f t="shared" si="36"/>
        <v>0</v>
      </c>
      <c r="H157" s="387">
        <f t="shared" si="37"/>
        <v>37.36</v>
      </c>
      <c r="I157" s="387">
        <f t="shared" si="38"/>
        <v>37.36</v>
      </c>
      <c r="J157" s="387"/>
      <c r="K157" s="387"/>
      <c r="L157" s="387">
        <v>37.36</v>
      </c>
      <c r="M157" s="387">
        <f t="shared" si="39"/>
        <v>0</v>
      </c>
      <c r="N157" s="387"/>
      <c r="O157" s="387"/>
      <c r="P157" s="387"/>
      <c r="Q157" s="404"/>
    </row>
    <row r="158" spans="1:17" s="7" customFormat="1" ht="11.25" customHeight="1">
      <c r="A158" s="463"/>
      <c r="B158" s="76" t="s">
        <v>450</v>
      </c>
      <c r="C158" s="76" t="s">
        <v>104</v>
      </c>
      <c r="D158" s="382">
        <v>850</v>
      </c>
      <c r="E158" s="387">
        <f t="shared" si="34"/>
        <v>849.99</v>
      </c>
      <c r="F158" s="387">
        <f t="shared" si="35"/>
        <v>0</v>
      </c>
      <c r="G158" s="387">
        <f t="shared" si="36"/>
        <v>849.99</v>
      </c>
      <c r="H158" s="387">
        <f t="shared" si="37"/>
        <v>849.99</v>
      </c>
      <c r="I158" s="387">
        <f t="shared" si="38"/>
        <v>0</v>
      </c>
      <c r="J158" s="387"/>
      <c r="K158" s="387"/>
      <c r="L158" s="387"/>
      <c r="M158" s="387">
        <f t="shared" si="39"/>
        <v>849.99</v>
      </c>
      <c r="N158" s="387"/>
      <c r="O158" s="387"/>
      <c r="P158" s="387"/>
      <c r="Q158" s="404">
        <v>849.99</v>
      </c>
    </row>
    <row r="159" spans="1:17" s="7" customFormat="1" ht="11.25" customHeight="1">
      <c r="A159" s="467"/>
      <c r="B159" s="76" t="s">
        <v>450</v>
      </c>
      <c r="C159" s="76" t="s">
        <v>102</v>
      </c>
      <c r="D159" s="382">
        <v>150</v>
      </c>
      <c r="E159" s="387">
        <f t="shared" si="34"/>
        <v>150</v>
      </c>
      <c r="F159" s="387">
        <f t="shared" si="35"/>
        <v>150</v>
      </c>
      <c r="G159" s="387">
        <f t="shared" si="36"/>
        <v>0</v>
      </c>
      <c r="H159" s="387">
        <f t="shared" si="37"/>
        <v>150</v>
      </c>
      <c r="I159" s="387">
        <f t="shared" si="38"/>
        <v>150</v>
      </c>
      <c r="J159" s="387"/>
      <c r="K159" s="387"/>
      <c r="L159" s="387">
        <v>150</v>
      </c>
      <c r="M159" s="387">
        <f t="shared" si="39"/>
        <v>0</v>
      </c>
      <c r="N159" s="387"/>
      <c r="O159" s="387"/>
      <c r="P159" s="387"/>
      <c r="Q159" s="404"/>
    </row>
    <row r="160" spans="1:17" s="7" customFormat="1" ht="11.25" customHeight="1">
      <c r="A160" s="466"/>
      <c r="B160" s="937" t="s">
        <v>282</v>
      </c>
      <c r="C160" s="937"/>
      <c r="D160" s="937"/>
      <c r="E160" s="937"/>
      <c r="F160" s="937"/>
      <c r="G160" s="937"/>
      <c r="H160" s="937"/>
      <c r="I160" s="937"/>
      <c r="J160" s="937"/>
      <c r="K160" s="937"/>
      <c r="L160" s="937"/>
      <c r="M160" s="937"/>
      <c r="N160" s="937"/>
      <c r="O160" s="937"/>
      <c r="P160" s="937"/>
      <c r="Q160" s="943"/>
    </row>
    <row r="161" spans="1:17" s="7" customFormat="1" ht="11.25" customHeight="1">
      <c r="A161" s="463"/>
      <c r="B161" s="938" t="s">
        <v>285</v>
      </c>
      <c r="C161" s="939"/>
      <c r="D161" s="939"/>
      <c r="E161" s="939"/>
      <c r="F161" s="939"/>
      <c r="G161" s="939"/>
      <c r="H161" s="939"/>
      <c r="I161" s="939"/>
      <c r="J161" s="939"/>
      <c r="K161" s="939"/>
      <c r="L161" s="939"/>
      <c r="M161" s="939"/>
      <c r="N161" s="939"/>
      <c r="O161" s="939"/>
      <c r="P161" s="939"/>
      <c r="Q161" s="942"/>
    </row>
    <row r="162" spans="1:17" s="7" customFormat="1" ht="11.25" customHeight="1">
      <c r="A162" s="463"/>
      <c r="B162" s="931" t="s">
        <v>35</v>
      </c>
      <c r="C162" s="932"/>
      <c r="D162" s="932"/>
      <c r="E162" s="932"/>
      <c r="F162" s="932"/>
      <c r="G162" s="932"/>
      <c r="H162" s="932"/>
      <c r="I162" s="932"/>
      <c r="J162" s="932"/>
      <c r="K162" s="932"/>
      <c r="L162" s="932"/>
      <c r="M162" s="932"/>
      <c r="N162" s="932"/>
      <c r="O162" s="932"/>
      <c r="P162" s="932"/>
      <c r="Q162" s="933"/>
    </row>
    <row r="163" spans="1:17" s="7" customFormat="1" ht="11.25" customHeight="1">
      <c r="A163" s="463"/>
      <c r="B163" s="931" t="s">
        <v>37</v>
      </c>
      <c r="C163" s="932"/>
      <c r="D163" s="932"/>
      <c r="E163" s="932"/>
      <c r="F163" s="932"/>
      <c r="G163" s="932"/>
      <c r="H163" s="932"/>
      <c r="I163" s="932"/>
      <c r="J163" s="932"/>
      <c r="K163" s="932"/>
      <c r="L163" s="932"/>
      <c r="M163" s="932"/>
      <c r="N163" s="932"/>
      <c r="O163" s="932"/>
      <c r="P163" s="932"/>
      <c r="Q163" s="933"/>
    </row>
    <row r="164" spans="1:17" s="7" customFormat="1" ht="11.25" customHeight="1">
      <c r="A164" s="463"/>
      <c r="B164" s="421" t="s">
        <v>229</v>
      </c>
      <c r="C164" s="421" t="s">
        <v>288</v>
      </c>
      <c r="D164" s="465">
        <f>SUM(D165:D180)</f>
        <v>92092</v>
      </c>
      <c r="E164" s="426">
        <f>SUM(E165:E180)</f>
        <v>92091.88</v>
      </c>
      <c r="F164" s="426">
        <f aca="true" t="shared" si="40" ref="F164:Q164">SUM(F165:F180)</f>
        <v>13813.7</v>
      </c>
      <c r="G164" s="426">
        <f t="shared" si="40"/>
        <v>78278.18</v>
      </c>
      <c r="H164" s="426">
        <f t="shared" si="40"/>
        <v>92091.88</v>
      </c>
      <c r="I164" s="426">
        <f t="shared" si="40"/>
        <v>13813.7</v>
      </c>
      <c r="J164" s="426">
        <f t="shared" si="40"/>
        <v>0</v>
      </c>
      <c r="K164" s="426">
        <f t="shared" si="40"/>
        <v>0</v>
      </c>
      <c r="L164" s="426">
        <f t="shared" si="40"/>
        <v>13813.7</v>
      </c>
      <c r="M164" s="426">
        <f t="shared" si="40"/>
        <v>78278.18</v>
      </c>
      <c r="N164" s="426">
        <f t="shared" si="40"/>
        <v>0</v>
      </c>
      <c r="O164" s="426">
        <f t="shared" si="40"/>
        <v>0</v>
      </c>
      <c r="P164" s="426">
        <f t="shared" si="40"/>
        <v>0</v>
      </c>
      <c r="Q164" s="429">
        <f t="shared" si="40"/>
        <v>78278.18</v>
      </c>
    </row>
    <row r="165" spans="1:17" s="7" customFormat="1" ht="11.25" customHeight="1">
      <c r="A165" s="463"/>
      <c r="B165" s="76" t="s">
        <v>298</v>
      </c>
      <c r="C165" s="469" t="s">
        <v>231</v>
      </c>
      <c r="D165" s="382">
        <v>898</v>
      </c>
      <c r="E165" s="387">
        <f>F165+G165</f>
        <v>898.45</v>
      </c>
      <c r="F165" s="387">
        <f>I165</f>
        <v>0</v>
      </c>
      <c r="G165" s="387">
        <f>M165</f>
        <v>898.45</v>
      </c>
      <c r="H165" s="387">
        <f>I165+M165</f>
        <v>898.45</v>
      </c>
      <c r="I165" s="387">
        <f>L165</f>
        <v>0</v>
      </c>
      <c r="J165" s="387"/>
      <c r="K165" s="387"/>
      <c r="L165" s="387"/>
      <c r="M165" s="387">
        <f>Q165</f>
        <v>898.45</v>
      </c>
      <c r="N165" s="387"/>
      <c r="O165" s="387"/>
      <c r="P165" s="387"/>
      <c r="Q165" s="404">
        <v>898.45</v>
      </c>
    </row>
    <row r="166" spans="1:17" s="7" customFormat="1" ht="11.25" customHeight="1">
      <c r="A166" s="463"/>
      <c r="B166" s="76" t="s">
        <v>298</v>
      </c>
      <c r="C166" s="76" t="s">
        <v>28</v>
      </c>
      <c r="D166" s="382">
        <v>159</v>
      </c>
      <c r="E166" s="387">
        <f aca="true" t="shared" si="41" ref="E166:E180">F166+G166</f>
        <v>158.55</v>
      </c>
      <c r="F166" s="387">
        <f aca="true" t="shared" si="42" ref="F166:F180">I166</f>
        <v>158.55</v>
      </c>
      <c r="G166" s="387">
        <f aca="true" t="shared" si="43" ref="G166:G180">M166</f>
        <v>0</v>
      </c>
      <c r="H166" s="387">
        <f aca="true" t="shared" si="44" ref="H166:H180">I166+M166</f>
        <v>158.55</v>
      </c>
      <c r="I166" s="387">
        <f aca="true" t="shared" si="45" ref="I166:I180">L166</f>
        <v>158.55</v>
      </c>
      <c r="J166" s="387"/>
      <c r="K166" s="387"/>
      <c r="L166" s="387">
        <v>158.55</v>
      </c>
      <c r="M166" s="387">
        <f aca="true" t="shared" si="46" ref="M166:M180">Q166</f>
        <v>0</v>
      </c>
      <c r="N166" s="387"/>
      <c r="O166" s="387"/>
      <c r="P166" s="387"/>
      <c r="Q166" s="404"/>
    </row>
    <row r="167" spans="1:17" s="7" customFormat="1" ht="11.25" customHeight="1">
      <c r="A167" s="463"/>
      <c r="B167" s="76" t="s">
        <v>125</v>
      </c>
      <c r="C167" s="76" t="s">
        <v>232</v>
      </c>
      <c r="D167" s="382">
        <v>146</v>
      </c>
      <c r="E167" s="387">
        <f t="shared" si="41"/>
        <v>145.81</v>
      </c>
      <c r="F167" s="387">
        <f t="shared" si="42"/>
        <v>0</v>
      </c>
      <c r="G167" s="387">
        <f t="shared" si="43"/>
        <v>145.81</v>
      </c>
      <c r="H167" s="387">
        <f t="shared" si="44"/>
        <v>145.81</v>
      </c>
      <c r="I167" s="387">
        <f t="shared" si="45"/>
        <v>0</v>
      </c>
      <c r="J167" s="387"/>
      <c r="K167" s="387"/>
      <c r="L167" s="387"/>
      <c r="M167" s="387">
        <f t="shared" si="46"/>
        <v>145.81</v>
      </c>
      <c r="N167" s="387"/>
      <c r="O167" s="387"/>
      <c r="P167" s="387"/>
      <c r="Q167" s="404">
        <v>145.81</v>
      </c>
    </row>
    <row r="168" spans="1:17" s="7" customFormat="1" ht="11.25" customHeight="1">
      <c r="A168" s="463"/>
      <c r="B168" s="76" t="s">
        <v>125</v>
      </c>
      <c r="C168" s="76" t="s">
        <v>29</v>
      </c>
      <c r="D168" s="382">
        <v>26</v>
      </c>
      <c r="E168" s="387">
        <f t="shared" si="41"/>
        <v>25.69</v>
      </c>
      <c r="F168" s="387">
        <f t="shared" si="42"/>
        <v>25.69</v>
      </c>
      <c r="G168" s="387">
        <f t="shared" si="43"/>
        <v>0</v>
      </c>
      <c r="H168" s="387">
        <f t="shared" si="44"/>
        <v>25.69</v>
      </c>
      <c r="I168" s="387">
        <f t="shared" si="45"/>
        <v>25.69</v>
      </c>
      <c r="J168" s="387"/>
      <c r="K168" s="387"/>
      <c r="L168" s="387">
        <v>25.69</v>
      </c>
      <c r="M168" s="387">
        <f t="shared" si="46"/>
        <v>0</v>
      </c>
      <c r="N168" s="387"/>
      <c r="O168" s="387"/>
      <c r="P168" s="387"/>
      <c r="Q168" s="404"/>
    </row>
    <row r="169" spans="1:17" s="7" customFormat="1" ht="11.25" customHeight="1">
      <c r="A169" s="463"/>
      <c r="B169" s="76" t="s">
        <v>996</v>
      </c>
      <c r="C169" s="76" t="s">
        <v>233</v>
      </c>
      <c r="D169" s="382">
        <v>19380</v>
      </c>
      <c r="E169" s="387">
        <f t="shared" si="41"/>
        <v>19380</v>
      </c>
      <c r="F169" s="387">
        <f t="shared" si="42"/>
        <v>0</v>
      </c>
      <c r="G169" s="387">
        <f t="shared" si="43"/>
        <v>19380</v>
      </c>
      <c r="H169" s="387">
        <f t="shared" si="44"/>
        <v>19380</v>
      </c>
      <c r="I169" s="387">
        <f t="shared" si="45"/>
        <v>0</v>
      </c>
      <c r="J169" s="387"/>
      <c r="K169" s="387"/>
      <c r="L169" s="387"/>
      <c r="M169" s="387">
        <f t="shared" si="46"/>
        <v>19380</v>
      </c>
      <c r="N169" s="387"/>
      <c r="O169" s="387"/>
      <c r="P169" s="387"/>
      <c r="Q169" s="404">
        <v>19380</v>
      </c>
    </row>
    <row r="170" spans="1:17" s="7" customFormat="1" ht="11.25" customHeight="1">
      <c r="A170" s="468" t="s">
        <v>78</v>
      </c>
      <c r="B170" s="76" t="s">
        <v>996</v>
      </c>
      <c r="C170" s="76" t="s">
        <v>30</v>
      </c>
      <c r="D170" s="382">
        <v>3420</v>
      </c>
      <c r="E170" s="387">
        <f t="shared" si="41"/>
        <v>3420</v>
      </c>
      <c r="F170" s="387">
        <f t="shared" si="42"/>
        <v>3420</v>
      </c>
      <c r="G170" s="387">
        <f t="shared" si="43"/>
        <v>0</v>
      </c>
      <c r="H170" s="387">
        <f t="shared" si="44"/>
        <v>3420</v>
      </c>
      <c r="I170" s="387">
        <f t="shared" si="45"/>
        <v>3420</v>
      </c>
      <c r="J170" s="387"/>
      <c r="K170" s="387"/>
      <c r="L170" s="387">
        <v>3420</v>
      </c>
      <c r="M170" s="387">
        <f t="shared" si="46"/>
        <v>0</v>
      </c>
      <c r="N170" s="387"/>
      <c r="O170" s="387"/>
      <c r="P170" s="387"/>
      <c r="Q170" s="404"/>
    </row>
    <row r="171" spans="1:17" s="7" customFormat="1" ht="11.25" customHeight="1">
      <c r="A171" s="463"/>
      <c r="B171" s="76" t="s">
        <v>127</v>
      </c>
      <c r="C171" s="76" t="s">
        <v>887</v>
      </c>
      <c r="D171" s="382">
        <v>1650</v>
      </c>
      <c r="E171" s="387">
        <f t="shared" si="41"/>
        <v>1650.91</v>
      </c>
      <c r="F171" s="387">
        <f t="shared" si="42"/>
        <v>0</v>
      </c>
      <c r="G171" s="387">
        <f t="shared" si="43"/>
        <v>1650.91</v>
      </c>
      <c r="H171" s="387">
        <f t="shared" si="44"/>
        <v>1650.91</v>
      </c>
      <c r="I171" s="387">
        <f t="shared" si="45"/>
        <v>0</v>
      </c>
      <c r="J171" s="387"/>
      <c r="K171" s="387"/>
      <c r="L171" s="387"/>
      <c r="M171" s="387">
        <f t="shared" si="46"/>
        <v>1650.91</v>
      </c>
      <c r="N171" s="387"/>
      <c r="O171" s="387"/>
      <c r="P171" s="387"/>
      <c r="Q171" s="404">
        <v>1650.91</v>
      </c>
    </row>
    <row r="172" spans="1:17" s="7" customFormat="1" ht="11.25" customHeight="1">
      <c r="A172" s="463"/>
      <c r="B172" s="76" t="s">
        <v>127</v>
      </c>
      <c r="C172" s="76" t="s">
        <v>972</v>
      </c>
      <c r="D172" s="382">
        <v>291</v>
      </c>
      <c r="E172" s="387">
        <f t="shared" si="41"/>
        <v>291.34</v>
      </c>
      <c r="F172" s="387">
        <f t="shared" si="42"/>
        <v>291.34</v>
      </c>
      <c r="G172" s="387">
        <f t="shared" si="43"/>
        <v>0</v>
      </c>
      <c r="H172" s="387">
        <f t="shared" si="44"/>
        <v>291.34</v>
      </c>
      <c r="I172" s="387">
        <f t="shared" si="45"/>
        <v>291.34</v>
      </c>
      <c r="J172" s="387"/>
      <c r="K172" s="387"/>
      <c r="L172" s="387">
        <v>291.34</v>
      </c>
      <c r="M172" s="387">
        <f t="shared" si="46"/>
        <v>0</v>
      </c>
      <c r="N172" s="387"/>
      <c r="O172" s="387"/>
      <c r="P172" s="387"/>
      <c r="Q172" s="404"/>
    </row>
    <row r="173" spans="1:17" s="7" customFormat="1" ht="11.25" customHeight="1">
      <c r="A173" s="463"/>
      <c r="B173" s="76" t="s">
        <v>34</v>
      </c>
      <c r="C173" s="76" t="s">
        <v>234</v>
      </c>
      <c r="D173" s="382">
        <v>61</v>
      </c>
      <c r="E173" s="387">
        <f t="shared" si="41"/>
        <v>60.55</v>
      </c>
      <c r="F173" s="387">
        <f t="shared" si="42"/>
        <v>0</v>
      </c>
      <c r="G173" s="387">
        <f t="shared" si="43"/>
        <v>60.55</v>
      </c>
      <c r="H173" s="387">
        <f t="shared" si="44"/>
        <v>60.55</v>
      </c>
      <c r="I173" s="387">
        <f t="shared" si="45"/>
        <v>0</v>
      </c>
      <c r="J173" s="387"/>
      <c r="K173" s="387"/>
      <c r="L173" s="387"/>
      <c r="M173" s="387">
        <f t="shared" si="46"/>
        <v>60.55</v>
      </c>
      <c r="N173" s="387"/>
      <c r="O173" s="387"/>
      <c r="P173" s="387"/>
      <c r="Q173" s="404">
        <v>60.55</v>
      </c>
    </row>
    <row r="174" spans="1:17" s="7" customFormat="1" ht="11.25" customHeight="1">
      <c r="A174" s="463"/>
      <c r="B174" s="76" t="s">
        <v>34</v>
      </c>
      <c r="C174" s="76" t="s">
        <v>33</v>
      </c>
      <c r="D174" s="382">
        <v>11</v>
      </c>
      <c r="E174" s="387">
        <f t="shared" si="41"/>
        <v>10.69</v>
      </c>
      <c r="F174" s="387">
        <f t="shared" si="42"/>
        <v>10.69</v>
      </c>
      <c r="G174" s="387">
        <f t="shared" si="43"/>
        <v>0</v>
      </c>
      <c r="H174" s="387">
        <f t="shared" si="44"/>
        <v>10.69</v>
      </c>
      <c r="I174" s="387">
        <f t="shared" si="45"/>
        <v>10.69</v>
      </c>
      <c r="J174" s="387"/>
      <c r="K174" s="387"/>
      <c r="L174" s="387">
        <v>10.69</v>
      </c>
      <c r="M174" s="387">
        <f t="shared" si="46"/>
        <v>0</v>
      </c>
      <c r="N174" s="387"/>
      <c r="O174" s="387"/>
      <c r="P174" s="387"/>
      <c r="Q174" s="404"/>
    </row>
    <row r="175" spans="1:17" s="7" customFormat="1" ht="11.25" customHeight="1">
      <c r="A175" s="463"/>
      <c r="B175" s="76" t="s">
        <v>320</v>
      </c>
      <c r="C175" s="76" t="s">
        <v>888</v>
      </c>
      <c r="D175" s="382">
        <v>55729</v>
      </c>
      <c r="E175" s="387">
        <f t="shared" si="41"/>
        <v>55727.43</v>
      </c>
      <c r="F175" s="387">
        <f t="shared" si="42"/>
        <v>0</v>
      </c>
      <c r="G175" s="387">
        <f t="shared" si="43"/>
        <v>55727.43</v>
      </c>
      <c r="H175" s="387">
        <f t="shared" si="44"/>
        <v>55727.43</v>
      </c>
      <c r="I175" s="387">
        <f t="shared" si="45"/>
        <v>0</v>
      </c>
      <c r="J175" s="387"/>
      <c r="K175" s="387"/>
      <c r="L175" s="387"/>
      <c r="M175" s="387">
        <f t="shared" si="46"/>
        <v>55727.43</v>
      </c>
      <c r="N175" s="387"/>
      <c r="O175" s="387"/>
      <c r="P175" s="387"/>
      <c r="Q175" s="404">
        <v>55727.43</v>
      </c>
    </row>
    <row r="176" spans="1:17" s="7" customFormat="1" ht="11.25" customHeight="1">
      <c r="A176" s="463"/>
      <c r="B176" s="76" t="s">
        <v>320</v>
      </c>
      <c r="C176" s="76" t="s">
        <v>31</v>
      </c>
      <c r="D176" s="382">
        <v>9834</v>
      </c>
      <c r="E176" s="387">
        <f t="shared" si="41"/>
        <v>9834.19</v>
      </c>
      <c r="F176" s="387">
        <f t="shared" si="42"/>
        <v>9834.19</v>
      </c>
      <c r="G176" s="387">
        <f t="shared" si="43"/>
        <v>0</v>
      </c>
      <c r="H176" s="387">
        <f t="shared" si="44"/>
        <v>9834.19</v>
      </c>
      <c r="I176" s="387">
        <f t="shared" si="45"/>
        <v>9834.19</v>
      </c>
      <c r="J176" s="387"/>
      <c r="K176" s="387"/>
      <c r="L176" s="387">
        <v>9834.19</v>
      </c>
      <c r="M176" s="387">
        <f t="shared" si="46"/>
        <v>0</v>
      </c>
      <c r="N176" s="387"/>
      <c r="O176" s="387"/>
      <c r="P176" s="387"/>
      <c r="Q176" s="404"/>
    </row>
    <row r="177" spans="1:17" s="7" customFormat="1" ht="11.25" customHeight="1">
      <c r="A177" s="463"/>
      <c r="B177" s="76" t="s">
        <v>449</v>
      </c>
      <c r="C177" s="76" t="s">
        <v>103</v>
      </c>
      <c r="D177" s="382">
        <v>33</v>
      </c>
      <c r="E177" s="387">
        <f t="shared" si="41"/>
        <v>33.37</v>
      </c>
      <c r="F177" s="387">
        <f t="shared" si="42"/>
        <v>0</v>
      </c>
      <c r="G177" s="387">
        <f t="shared" si="43"/>
        <v>33.37</v>
      </c>
      <c r="H177" s="387">
        <f t="shared" si="44"/>
        <v>33.37</v>
      </c>
      <c r="I177" s="387">
        <f t="shared" si="45"/>
        <v>0</v>
      </c>
      <c r="J177" s="387"/>
      <c r="K177" s="387"/>
      <c r="L177" s="387"/>
      <c r="M177" s="387">
        <f t="shared" si="46"/>
        <v>33.37</v>
      </c>
      <c r="N177" s="387"/>
      <c r="O177" s="387"/>
      <c r="P177" s="387"/>
      <c r="Q177" s="404">
        <v>33.37</v>
      </c>
    </row>
    <row r="178" spans="1:17" s="7" customFormat="1" ht="11.25" customHeight="1">
      <c r="A178" s="463"/>
      <c r="B178" s="76" t="s">
        <v>449</v>
      </c>
      <c r="C178" s="76" t="s">
        <v>32</v>
      </c>
      <c r="D178" s="382">
        <v>5</v>
      </c>
      <c r="E178" s="387">
        <f t="shared" si="41"/>
        <v>5.89</v>
      </c>
      <c r="F178" s="387">
        <f t="shared" si="42"/>
        <v>5.89</v>
      </c>
      <c r="G178" s="387">
        <f t="shared" si="43"/>
        <v>0</v>
      </c>
      <c r="H178" s="387">
        <f t="shared" si="44"/>
        <v>5.89</v>
      </c>
      <c r="I178" s="387">
        <f t="shared" si="45"/>
        <v>5.89</v>
      </c>
      <c r="J178" s="387"/>
      <c r="K178" s="387"/>
      <c r="L178" s="387">
        <v>5.89</v>
      </c>
      <c r="M178" s="387">
        <f t="shared" si="46"/>
        <v>0</v>
      </c>
      <c r="N178" s="387"/>
      <c r="O178" s="387"/>
      <c r="P178" s="387"/>
      <c r="Q178" s="404"/>
    </row>
    <row r="179" spans="1:17" s="7" customFormat="1" ht="11.25" customHeight="1">
      <c r="A179" s="463"/>
      <c r="B179" s="76" t="s">
        <v>450</v>
      </c>
      <c r="C179" s="76" t="s">
        <v>104</v>
      </c>
      <c r="D179" s="382">
        <v>382</v>
      </c>
      <c r="E179" s="387">
        <f t="shared" si="41"/>
        <v>381.66</v>
      </c>
      <c r="F179" s="387">
        <f t="shared" si="42"/>
        <v>0</v>
      </c>
      <c r="G179" s="387">
        <f t="shared" si="43"/>
        <v>381.66</v>
      </c>
      <c r="H179" s="387">
        <f t="shared" si="44"/>
        <v>381.66</v>
      </c>
      <c r="I179" s="387">
        <f t="shared" si="45"/>
        <v>0</v>
      </c>
      <c r="J179" s="387"/>
      <c r="K179" s="387"/>
      <c r="L179" s="387"/>
      <c r="M179" s="387">
        <f t="shared" si="46"/>
        <v>381.66</v>
      </c>
      <c r="N179" s="387"/>
      <c r="O179" s="387"/>
      <c r="P179" s="387"/>
      <c r="Q179" s="404">
        <v>381.66</v>
      </c>
    </row>
    <row r="180" spans="1:17" s="7" customFormat="1" ht="11.25" customHeight="1">
      <c r="A180" s="467"/>
      <c r="B180" s="76" t="s">
        <v>450</v>
      </c>
      <c r="C180" s="76" t="s">
        <v>102</v>
      </c>
      <c r="D180" s="382">
        <v>67</v>
      </c>
      <c r="E180" s="387">
        <f t="shared" si="41"/>
        <v>67.35</v>
      </c>
      <c r="F180" s="387">
        <f t="shared" si="42"/>
        <v>67.35</v>
      </c>
      <c r="G180" s="387">
        <f t="shared" si="43"/>
        <v>0</v>
      </c>
      <c r="H180" s="387">
        <f t="shared" si="44"/>
        <v>67.35</v>
      </c>
      <c r="I180" s="387">
        <f t="shared" si="45"/>
        <v>67.35</v>
      </c>
      <c r="J180" s="387"/>
      <c r="K180" s="387"/>
      <c r="L180" s="387">
        <v>67.35</v>
      </c>
      <c r="M180" s="387">
        <f t="shared" si="46"/>
        <v>0</v>
      </c>
      <c r="N180" s="387"/>
      <c r="O180" s="387"/>
      <c r="P180" s="387"/>
      <c r="Q180" s="404"/>
    </row>
    <row r="181" spans="1:17" s="7" customFormat="1" ht="11.25" customHeight="1">
      <c r="A181" s="466"/>
      <c r="B181" s="937" t="s">
        <v>282</v>
      </c>
      <c r="C181" s="937"/>
      <c r="D181" s="937"/>
      <c r="E181" s="937"/>
      <c r="F181" s="937"/>
      <c r="G181" s="937"/>
      <c r="H181" s="937"/>
      <c r="I181" s="937"/>
      <c r="J181" s="937"/>
      <c r="K181" s="937"/>
      <c r="L181" s="937"/>
      <c r="M181" s="937"/>
      <c r="N181" s="937"/>
      <c r="O181" s="937"/>
      <c r="P181" s="937"/>
      <c r="Q181" s="943"/>
    </row>
    <row r="182" spans="1:17" s="7" customFormat="1" ht="11.25" customHeight="1">
      <c r="A182" s="463"/>
      <c r="B182" s="938" t="s">
        <v>285</v>
      </c>
      <c r="C182" s="939"/>
      <c r="D182" s="939"/>
      <c r="E182" s="939"/>
      <c r="F182" s="939"/>
      <c r="G182" s="939"/>
      <c r="H182" s="939"/>
      <c r="I182" s="939"/>
      <c r="J182" s="939"/>
      <c r="K182" s="939"/>
      <c r="L182" s="939"/>
      <c r="M182" s="939"/>
      <c r="N182" s="939"/>
      <c r="O182" s="939"/>
      <c r="P182" s="939"/>
      <c r="Q182" s="942"/>
    </row>
    <row r="183" spans="1:17" s="7" customFormat="1" ht="11.25" customHeight="1">
      <c r="A183" s="463"/>
      <c r="B183" s="931" t="s">
        <v>39</v>
      </c>
      <c r="C183" s="932"/>
      <c r="D183" s="932"/>
      <c r="E183" s="932"/>
      <c r="F183" s="932"/>
      <c r="G183" s="932"/>
      <c r="H183" s="932"/>
      <c r="I183" s="932"/>
      <c r="J183" s="932"/>
      <c r="K183" s="932"/>
      <c r="L183" s="932"/>
      <c r="M183" s="932"/>
      <c r="N183" s="932"/>
      <c r="O183" s="932"/>
      <c r="P183" s="932"/>
      <c r="Q183" s="933"/>
    </row>
    <row r="184" spans="1:17" s="7" customFormat="1" ht="11.25" customHeight="1">
      <c r="A184" s="463"/>
      <c r="B184" s="931" t="s">
        <v>40</v>
      </c>
      <c r="C184" s="932"/>
      <c r="D184" s="932"/>
      <c r="E184" s="932"/>
      <c r="F184" s="932"/>
      <c r="G184" s="932"/>
      <c r="H184" s="932"/>
      <c r="I184" s="932"/>
      <c r="J184" s="932"/>
      <c r="K184" s="932"/>
      <c r="L184" s="932"/>
      <c r="M184" s="932"/>
      <c r="N184" s="932"/>
      <c r="O184" s="932"/>
      <c r="P184" s="932"/>
      <c r="Q184" s="933"/>
    </row>
    <row r="185" spans="1:17" s="7" customFormat="1" ht="11.25" customHeight="1">
      <c r="A185" s="463"/>
      <c r="B185" s="421" t="s">
        <v>229</v>
      </c>
      <c r="C185" s="421" t="s">
        <v>288</v>
      </c>
      <c r="D185" s="465">
        <f>SUM(D186:D199)</f>
        <v>80900</v>
      </c>
      <c r="E185" s="426">
        <f>SUM(E186:E199)</f>
        <v>80900.20999999999</v>
      </c>
      <c r="F185" s="426">
        <f aca="true" t="shared" si="47" ref="F185:Q185">SUM(F186:F199)</f>
        <v>11323.57</v>
      </c>
      <c r="G185" s="426">
        <f t="shared" si="47"/>
        <v>69576.64</v>
      </c>
      <c r="H185" s="426">
        <f t="shared" si="47"/>
        <v>80900.20999999999</v>
      </c>
      <c r="I185" s="426">
        <f t="shared" si="47"/>
        <v>11323.57</v>
      </c>
      <c r="J185" s="426">
        <f t="shared" si="47"/>
        <v>0</v>
      </c>
      <c r="K185" s="426">
        <f t="shared" si="47"/>
        <v>0</v>
      </c>
      <c r="L185" s="426">
        <f t="shared" si="47"/>
        <v>11323.57</v>
      </c>
      <c r="M185" s="426">
        <f t="shared" si="47"/>
        <v>69576.64</v>
      </c>
      <c r="N185" s="426">
        <f t="shared" si="47"/>
        <v>0</v>
      </c>
      <c r="O185" s="426">
        <f t="shared" si="47"/>
        <v>0</v>
      </c>
      <c r="P185" s="426">
        <f t="shared" si="47"/>
        <v>0</v>
      </c>
      <c r="Q185" s="429">
        <f t="shared" si="47"/>
        <v>69576.64</v>
      </c>
    </row>
    <row r="186" spans="1:17" s="7" customFormat="1" ht="11.25" customHeight="1">
      <c r="A186" s="463"/>
      <c r="B186" s="76" t="s">
        <v>298</v>
      </c>
      <c r="C186" s="469" t="s">
        <v>231</v>
      </c>
      <c r="D186" s="382">
        <v>2616</v>
      </c>
      <c r="E186" s="387">
        <f>F186+G186</f>
        <v>2615.57</v>
      </c>
      <c r="F186" s="387">
        <f>I186</f>
        <v>0</v>
      </c>
      <c r="G186" s="387">
        <f>M186</f>
        <v>2615.57</v>
      </c>
      <c r="H186" s="387">
        <f>I186+M186</f>
        <v>2615.57</v>
      </c>
      <c r="I186" s="387">
        <f>L186</f>
        <v>0</v>
      </c>
      <c r="J186" s="387"/>
      <c r="K186" s="387"/>
      <c r="L186" s="387"/>
      <c r="M186" s="387">
        <f>Q186</f>
        <v>2615.57</v>
      </c>
      <c r="N186" s="387"/>
      <c r="O186" s="387"/>
      <c r="P186" s="387"/>
      <c r="Q186" s="404">
        <v>2615.57</v>
      </c>
    </row>
    <row r="187" spans="1:17" s="7" customFormat="1" ht="11.25" customHeight="1">
      <c r="A187" s="463"/>
      <c r="B187" s="76" t="s">
        <v>298</v>
      </c>
      <c r="C187" s="76" t="s">
        <v>28</v>
      </c>
      <c r="D187" s="382">
        <v>69</v>
      </c>
      <c r="E187" s="387">
        <f aca="true" t="shared" si="48" ref="E187:E199">F187+G187</f>
        <v>69.27</v>
      </c>
      <c r="F187" s="387">
        <f aca="true" t="shared" si="49" ref="F187:F199">I187</f>
        <v>69.27</v>
      </c>
      <c r="G187" s="387">
        <f aca="true" t="shared" si="50" ref="G187:G199">M187</f>
        <v>0</v>
      </c>
      <c r="H187" s="387">
        <f aca="true" t="shared" si="51" ref="H187:H199">I187+M187</f>
        <v>69.27</v>
      </c>
      <c r="I187" s="387">
        <f aca="true" t="shared" si="52" ref="I187:I199">L187</f>
        <v>69.27</v>
      </c>
      <c r="J187" s="387"/>
      <c r="K187" s="387"/>
      <c r="L187" s="387">
        <v>69.27</v>
      </c>
      <c r="M187" s="387">
        <f aca="true" t="shared" si="53" ref="M187:M199">Q187</f>
        <v>0</v>
      </c>
      <c r="N187" s="387"/>
      <c r="O187" s="387"/>
      <c r="P187" s="387"/>
      <c r="Q187" s="404"/>
    </row>
    <row r="188" spans="1:17" s="7" customFormat="1" ht="11.25" customHeight="1">
      <c r="A188" s="463"/>
      <c r="B188" s="76" t="s">
        <v>125</v>
      </c>
      <c r="C188" s="76" t="s">
        <v>232</v>
      </c>
      <c r="D188" s="382">
        <v>357</v>
      </c>
      <c r="E188" s="387">
        <f t="shared" si="48"/>
        <v>356.58</v>
      </c>
      <c r="F188" s="387">
        <f t="shared" si="49"/>
        <v>0</v>
      </c>
      <c r="G188" s="387">
        <f t="shared" si="50"/>
        <v>356.58</v>
      </c>
      <c r="H188" s="387">
        <f t="shared" si="51"/>
        <v>356.58</v>
      </c>
      <c r="I188" s="387">
        <f t="shared" si="52"/>
        <v>0</v>
      </c>
      <c r="J188" s="387"/>
      <c r="K188" s="387"/>
      <c r="L188" s="387"/>
      <c r="M188" s="387">
        <f t="shared" si="53"/>
        <v>356.58</v>
      </c>
      <c r="N188" s="387"/>
      <c r="O188" s="387"/>
      <c r="P188" s="387"/>
      <c r="Q188" s="404">
        <v>356.58</v>
      </c>
    </row>
    <row r="189" spans="1:17" s="7" customFormat="1" ht="11.25" customHeight="1">
      <c r="A189" s="463"/>
      <c r="B189" s="76" t="s">
        <v>125</v>
      </c>
      <c r="C189" s="76" t="s">
        <v>29</v>
      </c>
      <c r="D189" s="382">
        <v>9</v>
      </c>
      <c r="E189" s="387">
        <f t="shared" si="48"/>
        <v>9.42</v>
      </c>
      <c r="F189" s="387">
        <f t="shared" si="49"/>
        <v>9.42</v>
      </c>
      <c r="G189" s="387">
        <f t="shared" si="50"/>
        <v>0</v>
      </c>
      <c r="H189" s="387">
        <f t="shared" si="51"/>
        <v>9.42</v>
      </c>
      <c r="I189" s="387">
        <f t="shared" si="52"/>
        <v>9.42</v>
      </c>
      <c r="J189" s="387"/>
      <c r="K189" s="387"/>
      <c r="L189" s="387">
        <v>9.42</v>
      </c>
      <c r="M189" s="387">
        <f t="shared" si="53"/>
        <v>0</v>
      </c>
      <c r="N189" s="387"/>
      <c r="O189" s="387"/>
      <c r="P189" s="387"/>
      <c r="Q189" s="404"/>
    </row>
    <row r="190" spans="1:17" s="7" customFormat="1" ht="11.25" customHeight="1">
      <c r="A190" s="463"/>
      <c r="B190" s="76" t="s">
        <v>996</v>
      </c>
      <c r="C190" s="76" t="s">
        <v>233</v>
      </c>
      <c r="D190" s="382">
        <v>53951</v>
      </c>
      <c r="E190" s="387">
        <f t="shared" si="48"/>
        <v>53951.41</v>
      </c>
      <c r="F190" s="387">
        <f t="shared" si="49"/>
        <v>0</v>
      </c>
      <c r="G190" s="387">
        <f t="shared" si="50"/>
        <v>53951.41</v>
      </c>
      <c r="H190" s="387">
        <f t="shared" si="51"/>
        <v>53951.41</v>
      </c>
      <c r="I190" s="387">
        <f t="shared" si="52"/>
        <v>0</v>
      </c>
      <c r="J190" s="387"/>
      <c r="K190" s="387"/>
      <c r="L190" s="387"/>
      <c r="M190" s="387">
        <f t="shared" si="53"/>
        <v>53951.41</v>
      </c>
      <c r="N190" s="387"/>
      <c r="O190" s="387"/>
      <c r="P190" s="387"/>
      <c r="Q190" s="404">
        <v>53951.41</v>
      </c>
    </row>
    <row r="191" spans="1:17" s="7" customFormat="1" ht="11.25" customHeight="1">
      <c r="A191" s="468" t="s">
        <v>94</v>
      </c>
      <c r="B191" s="76" t="s">
        <v>996</v>
      </c>
      <c r="C191" s="76" t="s">
        <v>30</v>
      </c>
      <c r="D191" s="382">
        <v>1429</v>
      </c>
      <c r="E191" s="387">
        <f t="shared" si="48"/>
        <v>1428.75</v>
      </c>
      <c r="F191" s="387">
        <f t="shared" si="49"/>
        <v>1428.75</v>
      </c>
      <c r="G191" s="387">
        <f t="shared" si="50"/>
        <v>0</v>
      </c>
      <c r="H191" s="387">
        <f t="shared" si="51"/>
        <v>1428.75</v>
      </c>
      <c r="I191" s="387">
        <f t="shared" si="52"/>
        <v>1428.75</v>
      </c>
      <c r="J191" s="387"/>
      <c r="K191" s="387"/>
      <c r="L191" s="387">
        <v>1428.75</v>
      </c>
      <c r="M191" s="387">
        <f t="shared" si="53"/>
        <v>0</v>
      </c>
      <c r="N191" s="387"/>
      <c r="O191" s="387"/>
      <c r="P191" s="387"/>
      <c r="Q191" s="404"/>
    </row>
    <row r="192" spans="1:17" s="7" customFormat="1" ht="11.25" customHeight="1">
      <c r="A192" s="463"/>
      <c r="B192" s="76" t="s">
        <v>127</v>
      </c>
      <c r="C192" s="76" t="s">
        <v>887</v>
      </c>
      <c r="D192" s="382">
        <v>3203</v>
      </c>
      <c r="E192" s="387">
        <f t="shared" si="48"/>
        <v>3203.46</v>
      </c>
      <c r="F192" s="387">
        <f t="shared" si="49"/>
        <v>0</v>
      </c>
      <c r="G192" s="387">
        <f t="shared" si="50"/>
        <v>3203.46</v>
      </c>
      <c r="H192" s="387">
        <f t="shared" si="51"/>
        <v>3203.46</v>
      </c>
      <c r="I192" s="387">
        <f t="shared" si="52"/>
        <v>0</v>
      </c>
      <c r="J192" s="387"/>
      <c r="K192" s="387"/>
      <c r="L192" s="387"/>
      <c r="M192" s="387">
        <f t="shared" si="53"/>
        <v>3203.46</v>
      </c>
      <c r="N192" s="387"/>
      <c r="O192" s="387"/>
      <c r="P192" s="387"/>
      <c r="Q192" s="404">
        <v>3203.46</v>
      </c>
    </row>
    <row r="193" spans="1:17" s="7" customFormat="1" ht="11.25" customHeight="1">
      <c r="A193" s="463"/>
      <c r="B193" s="76" t="s">
        <v>127</v>
      </c>
      <c r="C193" s="76" t="s">
        <v>972</v>
      </c>
      <c r="D193" s="382">
        <v>229</v>
      </c>
      <c r="E193" s="387">
        <f t="shared" si="48"/>
        <v>228.85</v>
      </c>
      <c r="F193" s="387">
        <f t="shared" si="49"/>
        <v>228.85</v>
      </c>
      <c r="G193" s="387">
        <f t="shared" si="50"/>
        <v>0</v>
      </c>
      <c r="H193" s="387">
        <f t="shared" si="51"/>
        <v>228.85</v>
      </c>
      <c r="I193" s="387">
        <f t="shared" si="52"/>
        <v>228.85</v>
      </c>
      <c r="J193" s="387"/>
      <c r="K193" s="387"/>
      <c r="L193" s="387">
        <v>228.85</v>
      </c>
      <c r="M193" s="387">
        <f t="shared" si="53"/>
        <v>0</v>
      </c>
      <c r="N193" s="387"/>
      <c r="O193" s="387"/>
      <c r="P193" s="387"/>
      <c r="Q193" s="404"/>
    </row>
    <row r="194" spans="1:17" s="7" customFormat="1" ht="11.25" customHeight="1">
      <c r="A194" s="463"/>
      <c r="B194" s="76" t="s">
        <v>320</v>
      </c>
      <c r="C194" s="76" t="s">
        <v>888</v>
      </c>
      <c r="D194" s="382">
        <v>7671</v>
      </c>
      <c r="E194" s="387">
        <f t="shared" si="48"/>
        <v>7670.73</v>
      </c>
      <c r="F194" s="387">
        <f t="shared" si="49"/>
        <v>0</v>
      </c>
      <c r="G194" s="387">
        <f t="shared" si="50"/>
        <v>7670.73</v>
      </c>
      <c r="H194" s="387">
        <f t="shared" si="51"/>
        <v>7670.73</v>
      </c>
      <c r="I194" s="387">
        <f t="shared" si="52"/>
        <v>0</v>
      </c>
      <c r="J194" s="387"/>
      <c r="K194" s="387"/>
      <c r="L194" s="387"/>
      <c r="M194" s="387">
        <f t="shared" si="53"/>
        <v>7670.73</v>
      </c>
      <c r="N194" s="387"/>
      <c r="O194" s="387"/>
      <c r="P194" s="387"/>
      <c r="Q194" s="404">
        <v>7670.73</v>
      </c>
    </row>
    <row r="195" spans="1:17" s="7" customFormat="1" ht="11.25" customHeight="1">
      <c r="A195" s="463"/>
      <c r="B195" s="76" t="s">
        <v>320</v>
      </c>
      <c r="C195" s="76" t="s">
        <v>31</v>
      </c>
      <c r="D195" s="382">
        <v>8935</v>
      </c>
      <c r="E195" s="387">
        <f t="shared" si="48"/>
        <v>8935.17</v>
      </c>
      <c r="F195" s="387">
        <f t="shared" si="49"/>
        <v>8935.17</v>
      </c>
      <c r="G195" s="387">
        <f t="shared" si="50"/>
        <v>0</v>
      </c>
      <c r="H195" s="387">
        <f t="shared" si="51"/>
        <v>8935.17</v>
      </c>
      <c r="I195" s="387">
        <f t="shared" si="52"/>
        <v>8935.17</v>
      </c>
      <c r="J195" s="387"/>
      <c r="K195" s="387"/>
      <c r="L195" s="387">
        <v>8935.17</v>
      </c>
      <c r="M195" s="387">
        <f t="shared" si="53"/>
        <v>0</v>
      </c>
      <c r="N195" s="387"/>
      <c r="O195" s="387"/>
      <c r="P195" s="387"/>
      <c r="Q195" s="404"/>
    </row>
    <row r="196" spans="1:17" s="7" customFormat="1" ht="11.25" customHeight="1">
      <c r="A196" s="463"/>
      <c r="B196" s="76" t="s">
        <v>449</v>
      </c>
      <c r="C196" s="76" t="s">
        <v>103</v>
      </c>
      <c r="D196" s="382">
        <v>25</v>
      </c>
      <c r="E196" s="387">
        <f t="shared" si="48"/>
        <v>25.33</v>
      </c>
      <c r="F196" s="387">
        <f t="shared" si="49"/>
        <v>0</v>
      </c>
      <c r="G196" s="387">
        <f t="shared" si="50"/>
        <v>25.33</v>
      </c>
      <c r="H196" s="387">
        <f t="shared" si="51"/>
        <v>25.33</v>
      </c>
      <c r="I196" s="387">
        <f t="shared" si="52"/>
        <v>0</v>
      </c>
      <c r="J196" s="387"/>
      <c r="K196" s="387"/>
      <c r="L196" s="387"/>
      <c r="M196" s="387">
        <f t="shared" si="53"/>
        <v>25.33</v>
      </c>
      <c r="N196" s="387"/>
      <c r="O196" s="387"/>
      <c r="P196" s="387"/>
      <c r="Q196" s="404">
        <v>25.33</v>
      </c>
    </row>
    <row r="197" spans="1:17" s="7" customFormat="1" ht="11.25" customHeight="1">
      <c r="A197" s="463"/>
      <c r="B197" s="76" t="s">
        <v>449</v>
      </c>
      <c r="C197" s="76" t="s">
        <v>32</v>
      </c>
      <c r="D197" s="382">
        <v>306</v>
      </c>
      <c r="E197" s="387">
        <f t="shared" si="48"/>
        <v>305.67</v>
      </c>
      <c r="F197" s="387">
        <f t="shared" si="49"/>
        <v>305.67</v>
      </c>
      <c r="G197" s="387">
        <f t="shared" si="50"/>
        <v>0</v>
      </c>
      <c r="H197" s="387">
        <f t="shared" si="51"/>
        <v>305.67</v>
      </c>
      <c r="I197" s="387">
        <f t="shared" si="52"/>
        <v>305.67</v>
      </c>
      <c r="J197" s="387"/>
      <c r="K197" s="387"/>
      <c r="L197" s="387">
        <v>305.67</v>
      </c>
      <c r="M197" s="387">
        <f t="shared" si="53"/>
        <v>0</v>
      </c>
      <c r="N197" s="387"/>
      <c r="O197" s="387"/>
      <c r="P197" s="387"/>
      <c r="Q197" s="404"/>
    </row>
    <row r="198" spans="1:17" s="7" customFormat="1" ht="11.25" customHeight="1">
      <c r="A198" s="463"/>
      <c r="B198" s="76" t="s">
        <v>450</v>
      </c>
      <c r="C198" s="76" t="s">
        <v>104</v>
      </c>
      <c r="D198" s="382">
        <v>1753</v>
      </c>
      <c r="E198" s="387">
        <f t="shared" si="48"/>
        <v>1753.56</v>
      </c>
      <c r="F198" s="387">
        <f t="shared" si="49"/>
        <v>0</v>
      </c>
      <c r="G198" s="387">
        <f t="shared" si="50"/>
        <v>1753.56</v>
      </c>
      <c r="H198" s="387">
        <f t="shared" si="51"/>
        <v>1753.56</v>
      </c>
      <c r="I198" s="387">
        <f t="shared" si="52"/>
        <v>0</v>
      </c>
      <c r="J198" s="387"/>
      <c r="K198" s="387"/>
      <c r="L198" s="387"/>
      <c r="M198" s="387">
        <f t="shared" si="53"/>
        <v>1753.56</v>
      </c>
      <c r="N198" s="387"/>
      <c r="O198" s="387"/>
      <c r="P198" s="387"/>
      <c r="Q198" s="404">
        <v>1753.56</v>
      </c>
    </row>
    <row r="199" spans="1:17" s="7" customFormat="1" ht="11.25" customHeight="1">
      <c r="A199" s="467"/>
      <c r="B199" s="76" t="s">
        <v>450</v>
      </c>
      <c r="C199" s="76" t="s">
        <v>102</v>
      </c>
      <c r="D199" s="382">
        <v>347</v>
      </c>
      <c r="E199" s="387">
        <f t="shared" si="48"/>
        <v>346.44</v>
      </c>
      <c r="F199" s="387">
        <f t="shared" si="49"/>
        <v>346.44</v>
      </c>
      <c r="G199" s="387">
        <f t="shared" si="50"/>
        <v>0</v>
      </c>
      <c r="H199" s="387">
        <f t="shared" si="51"/>
        <v>346.44</v>
      </c>
      <c r="I199" s="387">
        <f t="shared" si="52"/>
        <v>346.44</v>
      </c>
      <c r="J199" s="387"/>
      <c r="K199" s="387"/>
      <c r="L199" s="387">
        <v>346.44</v>
      </c>
      <c r="M199" s="387">
        <f t="shared" si="53"/>
        <v>0</v>
      </c>
      <c r="N199" s="387"/>
      <c r="O199" s="387"/>
      <c r="P199" s="387"/>
      <c r="Q199" s="404"/>
    </row>
    <row r="200" spans="1:17" s="7" customFormat="1" ht="11.25" customHeight="1">
      <c r="A200" s="466"/>
      <c r="B200" s="937" t="s">
        <v>282</v>
      </c>
      <c r="C200" s="937"/>
      <c r="D200" s="937"/>
      <c r="E200" s="937"/>
      <c r="F200" s="937"/>
      <c r="G200" s="937"/>
      <c r="H200" s="937"/>
      <c r="I200" s="937"/>
      <c r="J200" s="937"/>
      <c r="K200" s="937"/>
      <c r="L200" s="937"/>
      <c r="M200" s="937"/>
      <c r="N200" s="937"/>
      <c r="O200" s="937"/>
      <c r="P200" s="937"/>
      <c r="Q200" s="943"/>
    </row>
    <row r="201" spans="1:17" s="7" customFormat="1" ht="11.25" customHeight="1">
      <c r="A201" s="463"/>
      <c r="B201" s="938" t="s">
        <v>42</v>
      </c>
      <c r="C201" s="939"/>
      <c r="D201" s="939"/>
      <c r="E201" s="939"/>
      <c r="F201" s="939"/>
      <c r="G201" s="939"/>
      <c r="H201" s="939"/>
      <c r="I201" s="939"/>
      <c r="J201" s="939"/>
      <c r="K201" s="939"/>
      <c r="L201" s="939"/>
      <c r="M201" s="939"/>
      <c r="N201" s="939"/>
      <c r="O201" s="939"/>
      <c r="P201" s="939"/>
      <c r="Q201" s="942"/>
    </row>
    <row r="202" spans="1:17" s="7" customFormat="1" ht="11.25" customHeight="1">
      <c r="A202" s="463"/>
      <c r="B202" s="931" t="s">
        <v>45</v>
      </c>
      <c r="C202" s="932"/>
      <c r="D202" s="932"/>
      <c r="E202" s="932"/>
      <c r="F202" s="932"/>
      <c r="G202" s="932"/>
      <c r="H202" s="932"/>
      <c r="I202" s="932"/>
      <c r="J202" s="932"/>
      <c r="K202" s="932"/>
      <c r="L202" s="932"/>
      <c r="M202" s="932"/>
      <c r="N202" s="932"/>
      <c r="O202" s="932"/>
      <c r="P202" s="932"/>
      <c r="Q202" s="933"/>
    </row>
    <row r="203" spans="1:17" s="7" customFormat="1" ht="11.25" customHeight="1">
      <c r="A203" s="463"/>
      <c r="B203" s="931" t="s">
        <v>75</v>
      </c>
      <c r="C203" s="932"/>
      <c r="D203" s="932"/>
      <c r="E203" s="932"/>
      <c r="F203" s="932"/>
      <c r="G203" s="932"/>
      <c r="H203" s="932"/>
      <c r="I203" s="932"/>
      <c r="J203" s="932"/>
      <c r="K203" s="932"/>
      <c r="L203" s="932"/>
      <c r="M203" s="932"/>
      <c r="N203" s="932"/>
      <c r="O203" s="932"/>
      <c r="P203" s="932"/>
      <c r="Q203" s="933"/>
    </row>
    <row r="204" spans="1:17" s="7" customFormat="1" ht="11.25" customHeight="1">
      <c r="A204" s="463"/>
      <c r="B204" s="931" t="s">
        <v>46</v>
      </c>
      <c r="C204" s="932"/>
      <c r="D204" s="932"/>
      <c r="E204" s="932"/>
      <c r="F204" s="932"/>
      <c r="G204" s="932"/>
      <c r="H204" s="932"/>
      <c r="I204" s="932"/>
      <c r="J204" s="932"/>
      <c r="K204" s="932"/>
      <c r="L204" s="932"/>
      <c r="M204" s="932"/>
      <c r="N204" s="932"/>
      <c r="O204" s="932"/>
      <c r="P204" s="932"/>
      <c r="Q204" s="933"/>
    </row>
    <row r="205" spans="1:17" s="7" customFormat="1" ht="11.25" customHeight="1">
      <c r="A205" s="463"/>
      <c r="B205" s="421" t="s">
        <v>229</v>
      </c>
      <c r="C205" s="421" t="s">
        <v>288</v>
      </c>
      <c r="D205" s="465">
        <f>SUM(D206:D221)</f>
        <v>81934</v>
      </c>
      <c r="E205" s="426">
        <f>SUM(E206:E221)</f>
        <v>81933.22</v>
      </c>
      <c r="F205" s="426">
        <f aca="true" t="shared" si="54" ref="F205:Q205">SUM(F206:F221)</f>
        <v>12289.410000000002</v>
      </c>
      <c r="G205" s="426">
        <f t="shared" si="54"/>
        <v>69643.81</v>
      </c>
      <c r="H205" s="426">
        <f t="shared" si="54"/>
        <v>81933.22</v>
      </c>
      <c r="I205" s="426">
        <f t="shared" si="54"/>
        <v>12289.410000000002</v>
      </c>
      <c r="J205" s="426">
        <f t="shared" si="54"/>
        <v>0</v>
      </c>
      <c r="K205" s="426">
        <f t="shared" si="54"/>
        <v>0</v>
      </c>
      <c r="L205" s="426">
        <f t="shared" si="54"/>
        <v>12289.410000000002</v>
      </c>
      <c r="M205" s="426">
        <f t="shared" si="54"/>
        <v>69643.81</v>
      </c>
      <c r="N205" s="426">
        <f t="shared" si="54"/>
        <v>0</v>
      </c>
      <c r="O205" s="426">
        <f t="shared" si="54"/>
        <v>0</v>
      </c>
      <c r="P205" s="426">
        <f t="shared" si="54"/>
        <v>0</v>
      </c>
      <c r="Q205" s="429">
        <f t="shared" si="54"/>
        <v>69643.81</v>
      </c>
    </row>
    <row r="206" spans="1:17" s="7" customFormat="1" ht="11.25" customHeight="1">
      <c r="A206" s="463"/>
      <c r="B206" s="76" t="s">
        <v>298</v>
      </c>
      <c r="C206" s="469" t="s">
        <v>231</v>
      </c>
      <c r="D206" s="382">
        <v>7144</v>
      </c>
      <c r="E206" s="387">
        <f>F206+G206</f>
        <v>7143.59</v>
      </c>
      <c r="F206" s="387">
        <f>I206</f>
        <v>0</v>
      </c>
      <c r="G206" s="387">
        <f>M206</f>
        <v>7143.59</v>
      </c>
      <c r="H206" s="387">
        <f>I206+M206</f>
        <v>7143.59</v>
      </c>
      <c r="I206" s="387">
        <f>L206</f>
        <v>0</v>
      </c>
      <c r="J206" s="387"/>
      <c r="K206" s="387"/>
      <c r="L206" s="387"/>
      <c r="M206" s="387">
        <f>Q206</f>
        <v>7143.59</v>
      </c>
      <c r="N206" s="387"/>
      <c r="O206" s="387"/>
      <c r="P206" s="387"/>
      <c r="Q206" s="404">
        <f>'z 1.7'!H34</f>
        <v>7143.59</v>
      </c>
    </row>
    <row r="207" spans="1:17" s="7" customFormat="1" ht="11.25" customHeight="1">
      <c r="A207" s="463"/>
      <c r="B207" s="76" t="s">
        <v>298</v>
      </c>
      <c r="C207" s="76" t="s">
        <v>28</v>
      </c>
      <c r="D207" s="382">
        <v>1261</v>
      </c>
      <c r="E207" s="387">
        <f aca="true" t="shared" si="55" ref="E207:E221">F207+G207</f>
        <v>1260.48</v>
      </c>
      <c r="F207" s="387">
        <f aca="true" t="shared" si="56" ref="F207:F221">I207</f>
        <v>1260.48</v>
      </c>
      <c r="G207" s="387">
        <f aca="true" t="shared" si="57" ref="G207:G221">M207</f>
        <v>0</v>
      </c>
      <c r="H207" s="387">
        <f aca="true" t="shared" si="58" ref="H207:H221">I207+M207</f>
        <v>1260.48</v>
      </c>
      <c r="I207" s="387">
        <f aca="true" t="shared" si="59" ref="I207:I221">L207</f>
        <v>1260.48</v>
      </c>
      <c r="J207" s="387"/>
      <c r="K207" s="387"/>
      <c r="L207" s="387">
        <v>1260.48</v>
      </c>
      <c r="M207" s="387">
        <f aca="true" t="shared" si="60" ref="M207:M221">Q207</f>
        <v>0</v>
      </c>
      <c r="N207" s="387"/>
      <c r="O207" s="387"/>
      <c r="P207" s="387"/>
      <c r="Q207" s="404"/>
    </row>
    <row r="208" spans="1:17" s="7" customFormat="1" ht="11.25" customHeight="1">
      <c r="A208" s="463"/>
      <c r="B208" s="76" t="s">
        <v>125</v>
      </c>
      <c r="C208" s="76" t="s">
        <v>232</v>
      </c>
      <c r="D208" s="382">
        <v>1113</v>
      </c>
      <c r="E208" s="387">
        <f t="shared" si="55"/>
        <v>1113.83</v>
      </c>
      <c r="F208" s="387">
        <f t="shared" si="56"/>
        <v>0</v>
      </c>
      <c r="G208" s="387">
        <f t="shared" si="57"/>
        <v>1113.83</v>
      </c>
      <c r="H208" s="387">
        <f t="shared" si="58"/>
        <v>1113.83</v>
      </c>
      <c r="I208" s="387">
        <f t="shared" si="59"/>
        <v>0</v>
      </c>
      <c r="J208" s="387"/>
      <c r="K208" s="387"/>
      <c r="L208" s="387"/>
      <c r="M208" s="387">
        <f t="shared" si="60"/>
        <v>1113.83</v>
      </c>
      <c r="N208" s="387"/>
      <c r="O208" s="387"/>
      <c r="P208" s="387"/>
      <c r="Q208" s="404">
        <f>'z 1.7'!H36</f>
        <v>1113.83</v>
      </c>
    </row>
    <row r="209" spans="1:17" s="7" customFormat="1" ht="11.25" customHeight="1">
      <c r="A209" s="463"/>
      <c r="B209" s="76" t="s">
        <v>125</v>
      </c>
      <c r="C209" s="76" t="s">
        <v>29</v>
      </c>
      <c r="D209" s="382">
        <v>195</v>
      </c>
      <c r="E209" s="387">
        <f t="shared" si="55"/>
        <v>195.85</v>
      </c>
      <c r="F209" s="387">
        <f t="shared" si="56"/>
        <v>195.85</v>
      </c>
      <c r="G209" s="387">
        <f t="shared" si="57"/>
        <v>0</v>
      </c>
      <c r="H209" s="387">
        <f t="shared" si="58"/>
        <v>195.85</v>
      </c>
      <c r="I209" s="387">
        <f t="shared" si="59"/>
        <v>195.85</v>
      </c>
      <c r="J209" s="387"/>
      <c r="K209" s="387"/>
      <c r="L209" s="387">
        <v>195.85</v>
      </c>
      <c r="M209" s="387">
        <f t="shared" si="60"/>
        <v>0</v>
      </c>
      <c r="N209" s="387"/>
      <c r="O209" s="387"/>
      <c r="P209" s="387"/>
      <c r="Q209" s="404"/>
    </row>
    <row r="210" spans="1:17" s="7" customFormat="1" ht="11.25" customHeight="1">
      <c r="A210" s="468" t="s">
        <v>85</v>
      </c>
      <c r="B210" s="76" t="s">
        <v>996</v>
      </c>
      <c r="C210" s="76" t="s">
        <v>233</v>
      </c>
      <c r="D210" s="382">
        <v>46634</v>
      </c>
      <c r="E210" s="387">
        <f t="shared" si="55"/>
        <v>46634.25</v>
      </c>
      <c r="F210" s="387">
        <f t="shared" si="56"/>
        <v>0</v>
      </c>
      <c r="G210" s="387">
        <f t="shared" si="57"/>
        <v>46634.25</v>
      </c>
      <c r="H210" s="387">
        <f t="shared" si="58"/>
        <v>46634.25</v>
      </c>
      <c r="I210" s="387">
        <f t="shared" si="59"/>
        <v>0</v>
      </c>
      <c r="J210" s="387"/>
      <c r="K210" s="387"/>
      <c r="L210" s="387"/>
      <c r="M210" s="387">
        <f t="shared" si="60"/>
        <v>46634.25</v>
      </c>
      <c r="N210" s="387"/>
      <c r="O210" s="387"/>
      <c r="P210" s="387"/>
      <c r="Q210" s="404">
        <f>'z 1.7'!H38</f>
        <v>46634.25</v>
      </c>
    </row>
    <row r="211" spans="1:17" s="7" customFormat="1" ht="11.25" customHeight="1">
      <c r="A211" s="463"/>
      <c r="B211" s="76" t="s">
        <v>996</v>
      </c>
      <c r="C211" s="76" t="s">
        <v>30</v>
      </c>
      <c r="D211" s="382">
        <v>8229</v>
      </c>
      <c r="E211" s="387">
        <f t="shared" si="55"/>
        <v>8229.79</v>
      </c>
      <c r="F211" s="387">
        <f t="shared" si="56"/>
        <v>8229.79</v>
      </c>
      <c r="G211" s="387">
        <f t="shared" si="57"/>
        <v>0</v>
      </c>
      <c r="H211" s="387">
        <f t="shared" si="58"/>
        <v>8229.79</v>
      </c>
      <c r="I211" s="387">
        <f t="shared" si="59"/>
        <v>8229.79</v>
      </c>
      <c r="J211" s="387"/>
      <c r="K211" s="387"/>
      <c r="L211" s="387">
        <v>8229.79</v>
      </c>
      <c r="M211" s="387">
        <f t="shared" si="60"/>
        <v>0</v>
      </c>
      <c r="N211" s="387"/>
      <c r="O211" s="387"/>
      <c r="P211" s="387"/>
      <c r="Q211" s="404"/>
    </row>
    <row r="212" spans="1:17" s="7" customFormat="1" ht="11.25" customHeight="1">
      <c r="A212" s="463"/>
      <c r="B212" s="76" t="s">
        <v>127</v>
      </c>
      <c r="C212" s="76" t="s">
        <v>887</v>
      </c>
      <c r="D212" s="382">
        <v>1020</v>
      </c>
      <c r="E212" s="387">
        <f t="shared" si="55"/>
        <v>1020</v>
      </c>
      <c r="F212" s="387">
        <f t="shared" si="56"/>
        <v>0</v>
      </c>
      <c r="G212" s="387">
        <f t="shared" si="57"/>
        <v>1020</v>
      </c>
      <c r="H212" s="387">
        <f t="shared" si="58"/>
        <v>1020</v>
      </c>
      <c r="I212" s="387">
        <f t="shared" si="59"/>
        <v>0</v>
      </c>
      <c r="J212" s="387"/>
      <c r="K212" s="387"/>
      <c r="L212" s="387"/>
      <c r="M212" s="387">
        <f t="shared" si="60"/>
        <v>1020</v>
      </c>
      <c r="N212" s="387"/>
      <c r="O212" s="387"/>
      <c r="P212" s="387"/>
      <c r="Q212" s="404">
        <f>'z 1.7'!H40</f>
        <v>1020</v>
      </c>
    </row>
    <row r="213" spans="1:17" s="7" customFormat="1" ht="11.25" customHeight="1">
      <c r="A213" s="463"/>
      <c r="B213" s="76" t="s">
        <v>127</v>
      </c>
      <c r="C213" s="76" t="s">
        <v>972</v>
      </c>
      <c r="D213" s="382">
        <v>180</v>
      </c>
      <c r="E213" s="387">
        <f t="shared" si="55"/>
        <v>180</v>
      </c>
      <c r="F213" s="387">
        <f t="shared" si="56"/>
        <v>180</v>
      </c>
      <c r="G213" s="387">
        <f t="shared" si="57"/>
        <v>0</v>
      </c>
      <c r="H213" s="387">
        <f t="shared" si="58"/>
        <v>180</v>
      </c>
      <c r="I213" s="387">
        <f t="shared" si="59"/>
        <v>180</v>
      </c>
      <c r="J213" s="387"/>
      <c r="K213" s="387"/>
      <c r="L213" s="387">
        <v>180</v>
      </c>
      <c r="M213" s="387">
        <f t="shared" si="60"/>
        <v>0</v>
      </c>
      <c r="N213" s="387"/>
      <c r="O213" s="387"/>
      <c r="P213" s="387"/>
      <c r="Q213" s="404"/>
    </row>
    <row r="214" spans="1:17" s="7" customFormat="1" ht="11.25" customHeight="1">
      <c r="A214" s="463"/>
      <c r="B214" s="76" t="s">
        <v>34</v>
      </c>
      <c r="C214" s="76" t="s">
        <v>234</v>
      </c>
      <c r="D214" s="382">
        <v>1091</v>
      </c>
      <c r="E214" s="387">
        <f t="shared" si="55"/>
        <v>1090.55</v>
      </c>
      <c r="F214" s="387">
        <f t="shared" si="56"/>
        <v>0</v>
      </c>
      <c r="G214" s="387">
        <f t="shared" si="57"/>
        <v>1090.55</v>
      </c>
      <c r="H214" s="387">
        <f t="shared" si="58"/>
        <v>1090.55</v>
      </c>
      <c r="I214" s="387">
        <f t="shared" si="59"/>
        <v>0</v>
      </c>
      <c r="J214" s="387"/>
      <c r="K214" s="387"/>
      <c r="L214" s="387"/>
      <c r="M214" s="387">
        <f t="shared" si="60"/>
        <v>1090.55</v>
      </c>
      <c r="N214" s="387"/>
      <c r="O214" s="387"/>
      <c r="P214" s="387"/>
      <c r="Q214" s="404">
        <f>'z 1.7'!H42</f>
        <v>1090.55</v>
      </c>
    </row>
    <row r="215" spans="1:17" s="7" customFormat="1" ht="11.25" customHeight="1">
      <c r="A215" s="463"/>
      <c r="B215" s="76" t="s">
        <v>34</v>
      </c>
      <c r="C215" s="76" t="s">
        <v>33</v>
      </c>
      <c r="D215" s="382">
        <v>192</v>
      </c>
      <c r="E215" s="387">
        <f t="shared" si="55"/>
        <v>192.45</v>
      </c>
      <c r="F215" s="387">
        <f t="shared" si="56"/>
        <v>192.45</v>
      </c>
      <c r="G215" s="387">
        <f t="shared" si="57"/>
        <v>0</v>
      </c>
      <c r="H215" s="387">
        <f t="shared" si="58"/>
        <v>192.45</v>
      </c>
      <c r="I215" s="387">
        <f t="shared" si="59"/>
        <v>192.45</v>
      </c>
      <c r="J215" s="387"/>
      <c r="K215" s="387"/>
      <c r="L215" s="387">
        <v>192.45</v>
      </c>
      <c r="M215" s="387">
        <f t="shared" si="60"/>
        <v>0</v>
      </c>
      <c r="N215" s="387"/>
      <c r="O215" s="387"/>
      <c r="P215" s="387"/>
      <c r="Q215" s="404"/>
    </row>
    <row r="216" spans="1:17" s="7" customFormat="1" ht="11.25" customHeight="1">
      <c r="A216" s="463"/>
      <c r="B216" s="76" t="s">
        <v>320</v>
      </c>
      <c r="C216" s="76" t="s">
        <v>888</v>
      </c>
      <c r="D216" s="382">
        <v>12008</v>
      </c>
      <c r="E216" s="387">
        <f t="shared" si="55"/>
        <v>12007.06</v>
      </c>
      <c r="F216" s="387">
        <f t="shared" si="56"/>
        <v>0</v>
      </c>
      <c r="G216" s="387">
        <f t="shared" si="57"/>
        <v>12007.06</v>
      </c>
      <c r="H216" s="387">
        <f t="shared" si="58"/>
        <v>12007.06</v>
      </c>
      <c r="I216" s="387">
        <f t="shared" si="59"/>
        <v>0</v>
      </c>
      <c r="J216" s="387"/>
      <c r="K216" s="387"/>
      <c r="L216" s="387"/>
      <c r="M216" s="387">
        <f t="shared" si="60"/>
        <v>12007.06</v>
      </c>
      <c r="N216" s="387"/>
      <c r="O216" s="387"/>
      <c r="P216" s="387"/>
      <c r="Q216" s="404">
        <f>'z 1.7'!H44</f>
        <v>12007.06</v>
      </c>
    </row>
    <row r="217" spans="1:17" s="7" customFormat="1" ht="11.25" customHeight="1">
      <c r="A217" s="463"/>
      <c r="B217" s="76" t="s">
        <v>320</v>
      </c>
      <c r="C217" s="76" t="s">
        <v>31</v>
      </c>
      <c r="D217" s="382">
        <v>2120</v>
      </c>
      <c r="E217" s="387">
        <f t="shared" si="55"/>
        <v>2118.87</v>
      </c>
      <c r="F217" s="387">
        <f t="shared" si="56"/>
        <v>2118.87</v>
      </c>
      <c r="G217" s="387">
        <f t="shared" si="57"/>
        <v>0</v>
      </c>
      <c r="H217" s="387">
        <f t="shared" si="58"/>
        <v>2118.87</v>
      </c>
      <c r="I217" s="387">
        <f t="shared" si="59"/>
        <v>2118.87</v>
      </c>
      <c r="J217" s="387"/>
      <c r="K217" s="387"/>
      <c r="L217" s="387">
        <v>2118.87</v>
      </c>
      <c r="M217" s="387">
        <f t="shared" si="60"/>
        <v>0</v>
      </c>
      <c r="N217" s="387"/>
      <c r="O217" s="387"/>
      <c r="P217" s="387"/>
      <c r="Q217" s="404"/>
    </row>
    <row r="218" spans="1:17" s="7" customFormat="1" ht="11.25" customHeight="1">
      <c r="A218" s="463"/>
      <c r="B218" s="76" t="s">
        <v>76</v>
      </c>
      <c r="C218" s="76" t="s">
        <v>252</v>
      </c>
      <c r="D218" s="382">
        <v>209</v>
      </c>
      <c r="E218" s="387">
        <f t="shared" si="55"/>
        <v>209.53</v>
      </c>
      <c r="F218" s="387">
        <f t="shared" si="56"/>
        <v>0</v>
      </c>
      <c r="G218" s="387">
        <f t="shared" si="57"/>
        <v>209.53</v>
      </c>
      <c r="H218" s="387">
        <f t="shared" si="58"/>
        <v>209.53</v>
      </c>
      <c r="I218" s="387">
        <f t="shared" si="59"/>
        <v>0</v>
      </c>
      <c r="J218" s="387"/>
      <c r="K218" s="387"/>
      <c r="L218" s="387"/>
      <c r="M218" s="387">
        <f t="shared" si="60"/>
        <v>209.53</v>
      </c>
      <c r="N218" s="387"/>
      <c r="O218" s="387"/>
      <c r="P218" s="387"/>
      <c r="Q218" s="404">
        <f>'z 1.7'!H46</f>
        <v>209.53</v>
      </c>
    </row>
    <row r="219" spans="1:17" s="7" customFormat="1" ht="11.25" customHeight="1">
      <c r="A219" s="463"/>
      <c r="B219" s="76" t="s">
        <v>76</v>
      </c>
      <c r="C219" s="76" t="s">
        <v>77</v>
      </c>
      <c r="D219" s="382">
        <v>38</v>
      </c>
      <c r="E219" s="387">
        <f t="shared" si="55"/>
        <v>36.97</v>
      </c>
      <c r="F219" s="387">
        <f t="shared" si="56"/>
        <v>36.97</v>
      </c>
      <c r="G219" s="387">
        <f t="shared" si="57"/>
        <v>0</v>
      </c>
      <c r="H219" s="387">
        <f t="shared" si="58"/>
        <v>36.97</v>
      </c>
      <c r="I219" s="387">
        <f t="shared" si="59"/>
        <v>36.97</v>
      </c>
      <c r="J219" s="387"/>
      <c r="K219" s="387"/>
      <c r="L219" s="387">
        <v>36.97</v>
      </c>
      <c r="M219" s="387">
        <f t="shared" si="60"/>
        <v>0</v>
      </c>
      <c r="N219" s="387"/>
      <c r="O219" s="387"/>
      <c r="P219" s="387"/>
      <c r="Q219" s="404"/>
    </row>
    <row r="220" spans="1:17" s="7" customFormat="1" ht="11.25" customHeight="1">
      <c r="A220" s="463"/>
      <c r="B220" s="76" t="s">
        <v>449</v>
      </c>
      <c r="C220" s="76" t="s">
        <v>103</v>
      </c>
      <c r="D220" s="382">
        <v>425</v>
      </c>
      <c r="E220" s="387">
        <f t="shared" si="55"/>
        <v>425</v>
      </c>
      <c r="F220" s="387">
        <f t="shared" si="56"/>
        <v>0</v>
      </c>
      <c r="G220" s="387">
        <f t="shared" si="57"/>
        <v>425</v>
      </c>
      <c r="H220" s="387">
        <f t="shared" si="58"/>
        <v>425</v>
      </c>
      <c r="I220" s="387">
        <f t="shared" si="59"/>
        <v>0</v>
      </c>
      <c r="J220" s="387"/>
      <c r="K220" s="387"/>
      <c r="L220" s="387"/>
      <c r="M220" s="387">
        <f t="shared" si="60"/>
        <v>425</v>
      </c>
      <c r="N220" s="387"/>
      <c r="O220" s="387"/>
      <c r="P220" s="387"/>
      <c r="Q220" s="404">
        <f>'z 1.7'!H48</f>
        <v>425</v>
      </c>
    </row>
    <row r="221" spans="1:17" s="7" customFormat="1" ht="11.25" customHeight="1">
      <c r="A221" s="467"/>
      <c r="B221" s="76" t="s">
        <v>449</v>
      </c>
      <c r="C221" s="76" t="s">
        <v>32</v>
      </c>
      <c r="D221" s="382">
        <v>75</v>
      </c>
      <c r="E221" s="387">
        <f t="shared" si="55"/>
        <v>75</v>
      </c>
      <c r="F221" s="387">
        <f t="shared" si="56"/>
        <v>75</v>
      </c>
      <c r="G221" s="387">
        <f t="shared" si="57"/>
        <v>0</v>
      </c>
      <c r="H221" s="387">
        <f t="shared" si="58"/>
        <v>75</v>
      </c>
      <c r="I221" s="387">
        <f t="shared" si="59"/>
        <v>75</v>
      </c>
      <c r="J221" s="387"/>
      <c r="K221" s="387"/>
      <c r="L221" s="387">
        <v>75</v>
      </c>
      <c r="M221" s="387">
        <f t="shared" si="60"/>
        <v>0</v>
      </c>
      <c r="N221" s="387"/>
      <c r="O221" s="387"/>
      <c r="P221" s="387"/>
      <c r="Q221" s="404"/>
    </row>
    <row r="222" spans="1:17" s="7" customFormat="1" ht="11.25" customHeight="1">
      <c r="A222" s="466"/>
      <c r="B222" s="937"/>
      <c r="C222" s="937"/>
      <c r="D222" s="937"/>
      <c r="E222" s="937"/>
      <c r="F222" s="937"/>
      <c r="G222" s="937"/>
      <c r="H222" s="937"/>
      <c r="I222" s="937"/>
      <c r="J222" s="937"/>
      <c r="K222" s="937"/>
      <c r="L222" s="937"/>
      <c r="M222" s="937"/>
      <c r="N222" s="937"/>
      <c r="O222" s="937"/>
      <c r="P222" s="937"/>
      <c r="Q222" s="943"/>
    </row>
    <row r="223" spans="1:17" s="7" customFormat="1" ht="11.25" customHeight="1">
      <c r="A223" s="463"/>
      <c r="B223" s="938" t="s">
        <v>285</v>
      </c>
      <c r="C223" s="939"/>
      <c r="D223" s="939"/>
      <c r="E223" s="939"/>
      <c r="F223" s="939"/>
      <c r="G223" s="939"/>
      <c r="H223" s="939"/>
      <c r="I223" s="939"/>
      <c r="J223" s="939"/>
      <c r="K223" s="939"/>
      <c r="L223" s="939"/>
      <c r="M223" s="939"/>
      <c r="N223" s="939"/>
      <c r="O223" s="939"/>
      <c r="P223" s="939"/>
      <c r="Q223" s="942"/>
    </row>
    <row r="224" spans="1:17" s="7" customFormat="1" ht="11.25" customHeight="1">
      <c r="A224" s="463"/>
      <c r="B224" s="931" t="s">
        <v>79</v>
      </c>
      <c r="C224" s="932"/>
      <c r="D224" s="932"/>
      <c r="E224" s="932"/>
      <c r="F224" s="932"/>
      <c r="G224" s="932"/>
      <c r="H224" s="932"/>
      <c r="I224" s="932"/>
      <c r="J224" s="932"/>
      <c r="K224" s="932"/>
      <c r="L224" s="932"/>
      <c r="M224" s="932"/>
      <c r="N224" s="932"/>
      <c r="O224" s="932"/>
      <c r="P224" s="932"/>
      <c r="Q224" s="933"/>
    </row>
    <row r="225" spans="1:17" s="7" customFormat="1" ht="11.25" customHeight="1">
      <c r="A225" s="463"/>
      <c r="B225" s="931" t="s">
        <v>486</v>
      </c>
      <c r="C225" s="932"/>
      <c r="D225" s="932"/>
      <c r="E225" s="932"/>
      <c r="F225" s="932"/>
      <c r="G225" s="932"/>
      <c r="H225" s="932"/>
      <c r="I225" s="932"/>
      <c r="J225" s="932"/>
      <c r="K225" s="932"/>
      <c r="L225" s="932"/>
      <c r="M225" s="932"/>
      <c r="N225" s="932"/>
      <c r="O225" s="932"/>
      <c r="P225" s="932"/>
      <c r="Q225" s="933"/>
    </row>
    <row r="226" spans="1:17" s="7" customFormat="1" ht="11.25" customHeight="1">
      <c r="A226" s="463"/>
      <c r="B226" s="421" t="s">
        <v>229</v>
      </c>
      <c r="C226" s="421" t="s">
        <v>288</v>
      </c>
      <c r="D226" s="465">
        <f aca="true" t="shared" si="61" ref="D226:Q226">SUM(D227:D234)</f>
        <v>13736</v>
      </c>
      <c r="E226" s="426">
        <f t="shared" si="61"/>
        <v>13736.69</v>
      </c>
      <c r="F226" s="426">
        <f t="shared" si="61"/>
        <v>2060.46</v>
      </c>
      <c r="G226" s="426">
        <f t="shared" si="61"/>
        <v>11676.23</v>
      </c>
      <c r="H226" s="426">
        <f t="shared" si="61"/>
        <v>13736.69</v>
      </c>
      <c r="I226" s="426">
        <f t="shared" si="61"/>
        <v>2060.46</v>
      </c>
      <c r="J226" s="426">
        <f t="shared" si="61"/>
        <v>0</v>
      </c>
      <c r="K226" s="426">
        <f t="shared" si="61"/>
        <v>0</v>
      </c>
      <c r="L226" s="426">
        <f t="shared" si="61"/>
        <v>2060.46</v>
      </c>
      <c r="M226" s="426">
        <f t="shared" si="61"/>
        <v>11676.23</v>
      </c>
      <c r="N226" s="426">
        <f t="shared" si="61"/>
        <v>0</v>
      </c>
      <c r="O226" s="426">
        <f t="shared" si="61"/>
        <v>0</v>
      </c>
      <c r="P226" s="426">
        <f t="shared" si="61"/>
        <v>0</v>
      </c>
      <c r="Q226" s="429">
        <f t="shared" si="61"/>
        <v>11676.23</v>
      </c>
    </row>
    <row r="227" spans="1:17" s="7" customFormat="1" ht="11.25" customHeight="1">
      <c r="A227" s="468" t="s">
        <v>88</v>
      </c>
      <c r="B227" s="76" t="s">
        <v>298</v>
      </c>
      <c r="C227" s="469" t="s">
        <v>231</v>
      </c>
      <c r="D227" s="382">
        <v>556</v>
      </c>
      <c r="E227" s="387">
        <f>F227+G227</f>
        <v>556.41</v>
      </c>
      <c r="F227" s="387">
        <f>I227</f>
        <v>0</v>
      </c>
      <c r="G227" s="387">
        <f>M227</f>
        <v>556.41</v>
      </c>
      <c r="H227" s="387">
        <f>I227+M227</f>
        <v>556.41</v>
      </c>
      <c r="I227" s="387">
        <f>L227</f>
        <v>0</v>
      </c>
      <c r="J227" s="387"/>
      <c r="K227" s="387"/>
      <c r="L227" s="387"/>
      <c r="M227" s="387">
        <f>Q227</f>
        <v>556.41</v>
      </c>
      <c r="N227" s="387"/>
      <c r="O227" s="387"/>
      <c r="P227" s="387"/>
      <c r="Q227" s="404">
        <v>556.41</v>
      </c>
    </row>
    <row r="228" spans="1:17" s="7" customFormat="1" ht="11.25" customHeight="1">
      <c r="A228" s="463"/>
      <c r="B228" s="76" t="s">
        <v>298</v>
      </c>
      <c r="C228" s="76" t="s">
        <v>28</v>
      </c>
      <c r="D228" s="382">
        <v>98</v>
      </c>
      <c r="E228" s="387">
        <f aca="true" t="shared" si="62" ref="E228:E234">F228+G228</f>
        <v>98.19</v>
      </c>
      <c r="F228" s="387">
        <f aca="true" t="shared" si="63" ref="F228:F234">I228</f>
        <v>98.19</v>
      </c>
      <c r="G228" s="387">
        <f aca="true" t="shared" si="64" ref="G228:G234">M228</f>
        <v>0</v>
      </c>
      <c r="H228" s="387">
        <f aca="true" t="shared" si="65" ref="H228:H234">I228+M228</f>
        <v>98.19</v>
      </c>
      <c r="I228" s="387">
        <f aca="true" t="shared" si="66" ref="I228:I234">L228</f>
        <v>98.19</v>
      </c>
      <c r="J228" s="387"/>
      <c r="K228" s="387"/>
      <c r="L228" s="387">
        <v>98.19</v>
      </c>
      <c r="M228" s="387">
        <f aca="true" t="shared" si="67" ref="M228:M234">Q228</f>
        <v>0</v>
      </c>
      <c r="N228" s="387"/>
      <c r="O228" s="387"/>
      <c r="P228" s="387"/>
      <c r="Q228" s="404"/>
    </row>
    <row r="229" spans="1:17" s="7" customFormat="1" ht="11.25" customHeight="1">
      <c r="A229" s="463"/>
      <c r="B229" s="76" t="s">
        <v>125</v>
      </c>
      <c r="C229" s="76" t="s">
        <v>232</v>
      </c>
      <c r="D229" s="382">
        <v>90</v>
      </c>
      <c r="E229" s="387">
        <f t="shared" si="62"/>
        <v>90.3</v>
      </c>
      <c r="F229" s="387">
        <f t="shared" si="63"/>
        <v>0</v>
      </c>
      <c r="G229" s="387">
        <f t="shared" si="64"/>
        <v>90.3</v>
      </c>
      <c r="H229" s="387">
        <f t="shared" si="65"/>
        <v>90.3</v>
      </c>
      <c r="I229" s="387">
        <f t="shared" si="66"/>
        <v>0</v>
      </c>
      <c r="J229" s="387"/>
      <c r="K229" s="387"/>
      <c r="L229" s="387"/>
      <c r="M229" s="387">
        <f t="shared" si="67"/>
        <v>90.3</v>
      </c>
      <c r="N229" s="387"/>
      <c r="O229" s="387"/>
      <c r="P229" s="387"/>
      <c r="Q229" s="404">
        <v>90.3</v>
      </c>
    </row>
    <row r="230" spans="1:17" s="7" customFormat="1" ht="11.25" customHeight="1">
      <c r="A230" s="463"/>
      <c r="B230" s="76" t="s">
        <v>125</v>
      </c>
      <c r="C230" s="76" t="s">
        <v>29</v>
      </c>
      <c r="D230" s="382">
        <v>16</v>
      </c>
      <c r="E230" s="387">
        <f t="shared" si="62"/>
        <v>15.93</v>
      </c>
      <c r="F230" s="387">
        <f t="shared" si="63"/>
        <v>15.93</v>
      </c>
      <c r="G230" s="387">
        <f t="shared" si="64"/>
        <v>0</v>
      </c>
      <c r="H230" s="387">
        <f t="shared" si="65"/>
        <v>15.93</v>
      </c>
      <c r="I230" s="387">
        <f t="shared" si="66"/>
        <v>15.93</v>
      </c>
      <c r="J230" s="387"/>
      <c r="K230" s="387"/>
      <c r="L230" s="387">
        <v>15.93</v>
      </c>
      <c r="M230" s="387">
        <f t="shared" si="67"/>
        <v>0</v>
      </c>
      <c r="N230" s="387"/>
      <c r="O230" s="387"/>
      <c r="P230" s="387"/>
      <c r="Q230" s="404"/>
    </row>
    <row r="231" spans="1:17" s="7" customFormat="1" ht="11.25" customHeight="1">
      <c r="A231" s="468"/>
      <c r="B231" s="76" t="s">
        <v>996</v>
      </c>
      <c r="C231" s="76" t="s">
        <v>233</v>
      </c>
      <c r="D231" s="382">
        <v>3685</v>
      </c>
      <c r="E231" s="387">
        <f t="shared" si="62"/>
        <v>3684.75</v>
      </c>
      <c r="F231" s="387">
        <f t="shared" si="63"/>
        <v>0</v>
      </c>
      <c r="G231" s="387">
        <f t="shared" si="64"/>
        <v>3684.75</v>
      </c>
      <c r="H231" s="387">
        <f t="shared" si="65"/>
        <v>3684.75</v>
      </c>
      <c r="I231" s="387">
        <f t="shared" si="66"/>
        <v>0</v>
      </c>
      <c r="J231" s="387"/>
      <c r="K231" s="387"/>
      <c r="L231" s="387"/>
      <c r="M231" s="387">
        <f t="shared" si="67"/>
        <v>3684.75</v>
      </c>
      <c r="N231" s="387"/>
      <c r="O231" s="387"/>
      <c r="P231" s="387"/>
      <c r="Q231" s="404">
        <v>3684.75</v>
      </c>
    </row>
    <row r="232" spans="1:17" s="7" customFormat="1" ht="11.25" customHeight="1">
      <c r="A232" s="463"/>
      <c r="B232" s="76" t="s">
        <v>996</v>
      </c>
      <c r="C232" s="76" t="s">
        <v>30</v>
      </c>
      <c r="D232" s="382">
        <v>650</v>
      </c>
      <c r="E232" s="387">
        <f t="shared" si="62"/>
        <v>650.25</v>
      </c>
      <c r="F232" s="387">
        <f t="shared" si="63"/>
        <v>650.25</v>
      </c>
      <c r="G232" s="387">
        <f t="shared" si="64"/>
        <v>0</v>
      </c>
      <c r="H232" s="387">
        <f t="shared" si="65"/>
        <v>650.25</v>
      </c>
      <c r="I232" s="387">
        <f t="shared" si="66"/>
        <v>650.25</v>
      </c>
      <c r="J232" s="387"/>
      <c r="K232" s="387"/>
      <c r="L232" s="387">
        <v>650.25</v>
      </c>
      <c r="M232" s="387">
        <f t="shared" si="67"/>
        <v>0</v>
      </c>
      <c r="N232" s="387"/>
      <c r="O232" s="387"/>
      <c r="P232" s="387"/>
      <c r="Q232" s="404"/>
    </row>
    <row r="233" spans="1:17" s="7" customFormat="1" ht="11.25" customHeight="1">
      <c r="A233" s="463"/>
      <c r="B233" s="76" t="s">
        <v>320</v>
      </c>
      <c r="C233" s="76" t="s">
        <v>888</v>
      </c>
      <c r="D233" s="382">
        <v>7345</v>
      </c>
      <c r="E233" s="387">
        <f t="shared" si="62"/>
        <v>7344.77</v>
      </c>
      <c r="F233" s="387">
        <f t="shared" si="63"/>
        <v>0</v>
      </c>
      <c r="G233" s="387">
        <f t="shared" si="64"/>
        <v>7344.77</v>
      </c>
      <c r="H233" s="387">
        <f t="shared" si="65"/>
        <v>7344.77</v>
      </c>
      <c r="I233" s="387">
        <f t="shared" si="66"/>
        <v>0</v>
      </c>
      <c r="J233" s="387"/>
      <c r="K233" s="387"/>
      <c r="L233" s="387"/>
      <c r="M233" s="387">
        <f t="shared" si="67"/>
        <v>7344.77</v>
      </c>
      <c r="N233" s="387"/>
      <c r="O233" s="387"/>
      <c r="P233" s="387"/>
      <c r="Q233" s="404">
        <v>7344.77</v>
      </c>
    </row>
    <row r="234" spans="1:17" s="7" customFormat="1" ht="11.25" customHeight="1">
      <c r="A234" s="467"/>
      <c r="B234" s="76" t="s">
        <v>320</v>
      </c>
      <c r="C234" s="76" t="s">
        <v>31</v>
      </c>
      <c r="D234" s="382">
        <v>1296</v>
      </c>
      <c r="E234" s="387">
        <f t="shared" si="62"/>
        <v>1296.09</v>
      </c>
      <c r="F234" s="387">
        <f t="shared" si="63"/>
        <v>1296.09</v>
      </c>
      <c r="G234" s="387">
        <f t="shared" si="64"/>
        <v>0</v>
      </c>
      <c r="H234" s="387">
        <f t="shared" si="65"/>
        <v>1296.09</v>
      </c>
      <c r="I234" s="387">
        <f t="shared" si="66"/>
        <v>1296.09</v>
      </c>
      <c r="J234" s="387"/>
      <c r="K234" s="387"/>
      <c r="L234" s="387">
        <v>1296.09</v>
      </c>
      <c r="M234" s="387">
        <f t="shared" si="67"/>
        <v>0</v>
      </c>
      <c r="N234" s="387"/>
      <c r="O234" s="387"/>
      <c r="P234" s="387"/>
      <c r="Q234" s="404"/>
    </row>
    <row r="235" spans="1:17" s="7" customFormat="1" ht="11.25" customHeight="1">
      <c r="A235" s="466"/>
      <c r="B235" s="937" t="s">
        <v>282</v>
      </c>
      <c r="C235" s="937"/>
      <c r="D235" s="937"/>
      <c r="E235" s="937"/>
      <c r="F235" s="937"/>
      <c r="G235" s="937"/>
      <c r="H235" s="937"/>
      <c r="I235" s="937"/>
      <c r="J235" s="937"/>
      <c r="K235" s="937"/>
      <c r="L235" s="937"/>
      <c r="M235" s="937"/>
      <c r="N235" s="937"/>
      <c r="O235" s="937"/>
      <c r="P235" s="937"/>
      <c r="Q235" s="943"/>
    </row>
    <row r="236" spans="1:17" s="7" customFormat="1" ht="11.25" customHeight="1">
      <c r="A236" s="463"/>
      <c r="B236" s="938" t="s">
        <v>285</v>
      </c>
      <c r="C236" s="939"/>
      <c r="D236" s="939"/>
      <c r="E236" s="939"/>
      <c r="F236" s="939"/>
      <c r="G236" s="939"/>
      <c r="H236" s="939"/>
      <c r="I236" s="939"/>
      <c r="J236" s="939"/>
      <c r="K236" s="939"/>
      <c r="L236" s="939"/>
      <c r="M236" s="939"/>
      <c r="N236" s="939"/>
      <c r="O236" s="939"/>
      <c r="P236" s="939"/>
      <c r="Q236" s="942"/>
    </row>
    <row r="237" spans="1:17" s="7" customFormat="1" ht="11.25" customHeight="1">
      <c r="A237" s="463"/>
      <c r="B237" s="931" t="s">
        <v>39</v>
      </c>
      <c r="C237" s="932"/>
      <c r="D237" s="932"/>
      <c r="E237" s="932"/>
      <c r="F237" s="932"/>
      <c r="G237" s="932"/>
      <c r="H237" s="932"/>
      <c r="I237" s="932"/>
      <c r="J237" s="932"/>
      <c r="K237" s="932"/>
      <c r="L237" s="932"/>
      <c r="M237" s="932"/>
      <c r="N237" s="932"/>
      <c r="O237" s="932"/>
      <c r="P237" s="932"/>
      <c r="Q237" s="933"/>
    </row>
    <row r="238" spans="1:17" s="7" customFormat="1" ht="11.25" customHeight="1">
      <c r="A238" s="463"/>
      <c r="B238" s="931" t="s">
        <v>253</v>
      </c>
      <c r="C238" s="932"/>
      <c r="D238" s="932"/>
      <c r="E238" s="932"/>
      <c r="F238" s="932"/>
      <c r="G238" s="932"/>
      <c r="H238" s="932"/>
      <c r="I238" s="932"/>
      <c r="J238" s="932"/>
      <c r="K238" s="932"/>
      <c r="L238" s="932"/>
      <c r="M238" s="932"/>
      <c r="N238" s="932"/>
      <c r="O238" s="932"/>
      <c r="P238" s="932"/>
      <c r="Q238" s="933"/>
    </row>
    <row r="239" spans="1:17" s="7" customFormat="1" ht="11.25" customHeight="1">
      <c r="A239" s="463"/>
      <c r="B239" s="421" t="s">
        <v>229</v>
      </c>
      <c r="C239" s="421" t="s">
        <v>288</v>
      </c>
      <c r="D239" s="465">
        <f>SUM(D240:D253)</f>
        <v>90330</v>
      </c>
      <c r="E239" s="426">
        <f>SUM(E240:E253)</f>
        <v>90330</v>
      </c>
      <c r="F239" s="426">
        <f aca="true" t="shared" si="68" ref="F239:Q239">SUM(F240:F253)</f>
        <v>6103.469999999999</v>
      </c>
      <c r="G239" s="426">
        <f t="shared" si="68"/>
        <v>84226.53</v>
      </c>
      <c r="H239" s="426">
        <f t="shared" si="68"/>
        <v>90330</v>
      </c>
      <c r="I239" s="426">
        <f t="shared" si="68"/>
        <v>6103.469999999999</v>
      </c>
      <c r="J239" s="426">
        <f t="shared" si="68"/>
        <v>0</v>
      </c>
      <c r="K239" s="426">
        <f t="shared" si="68"/>
        <v>0</v>
      </c>
      <c r="L239" s="426">
        <f t="shared" si="68"/>
        <v>6103.469999999999</v>
      </c>
      <c r="M239" s="426">
        <f t="shared" si="68"/>
        <v>84226.53</v>
      </c>
      <c r="N239" s="426">
        <f t="shared" si="68"/>
        <v>0</v>
      </c>
      <c r="O239" s="426">
        <f t="shared" si="68"/>
        <v>0</v>
      </c>
      <c r="P239" s="426">
        <f t="shared" si="68"/>
        <v>0</v>
      </c>
      <c r="Q239" s="429">
        <f t="shared" si="68"/>
        <v>84226.53</v>
      </c>
    </row>
    <row r="240" spans="1:17" s="7" customFormat="1" ht="11.25" customHeight="1">
      <c r="A240" s="463"/>
      <c r="B240" s="76" t="s">
        <v>298</v>
      </c>
      <c r="C240" s="469" t="s">
        <v>231</v>
      </c>
      <c r="D240" s="382">
        <v>5076</v>
      </c>
      <c r="E240" s="387">
        <f>F240+G240</f>
        <v>5075.98</v>
      </c>
      <c r="F240" s="387">
        <f>I240</f>
        <v>0</v>
      </c>
      <c r="G240" s="387">
        <f>M240</f>
        <v>5075.98</v>
      </c>
      <c r="H240" s="387">
        <f>I240+M240</f>
        <v>5075.98</v>
      </c>
      <c r="I240" s="387">
        <f>L240</f>
        <v>0</v>
      </c>
      <c r="J240" s="387"/>
      <c r="K240" s="387"/>
      <c r="L240" s="387"/>
      <c r="M240" s="387">
        <f>Q240</f>
        <v>5075.98</v>
      </c>
      <c r="N240" s="387"/>
      <c r="O240" s="387"/>
      <c r="P240" s="387"/>
      <c r="Q240" s="404">
        <v>5075.98</v>
      </c>
    </row>
    <row r="241" spans="1:17" s="7" customFormat="1" ht="11.25" customHeight="1">
      <c r="A241" s="463"/>
      <c r="B241" s="76" t="s">
        <v>298</v>
      </c>
      <c r="C241" s="76" t="s">
        <v>28</v>
      </c>
      <c r="D241" s="382">
        <v>115</v>
      </c>
      <c r="E241" s="387">
        <f aca="true" t="shared" si="69" ref="E241:E253">F241+G241</f>
        <v>114.72</v>
      </c>
      <c r="F241" s="387">
        <f aca="true" t="shared" si="70" ref="F241:F253">I241</f>
        <v>114.72</v>
      </c>
      <c r="G241" s="387">
        <f aca="true" t="shared" si="71" ref="G241:G253">M241</f>
        <v>0</v>
      </c>
      <c r="H241" s="387">
        <f aca="true" t="shared" si="72" ref="H241:H253">I241+M241</f>
        <v>114.72</v>
      </c>
      <c r="I241" s="387">
        <f aca="true" t="shared" si="73" ref="I241:I253">L241</f>
        <v>114.72</v>
      </c>
      <c r="J241" s="387"/>
      <c r="K241" s="387"/>
      <c r="L241" s="387">
        <v>114.72</v>
      </c>
      <c r="M241" s="387">
        <f aca="true" t="shared" si="74" ref="M241:M253">Q241</f>
        <v>0</v>
      </c>
      <c r="N241" s="387"/>
      <c r="O241" s="387"/>
      <c r="P241" s="387"/>
      <c r="Q241" s="404"/>
    </row>
    <row r="242" spans="1:17" s="7" customFormat="1" ht="11.25" customHeight="1">
      <c r="A242" s="463"/>
      <c r="B242" s="76" t="s">
        <v>125</v>
      </c>
      <c r="C242" s="76" t="s">
        <v>232</v>
      </c>
      <c r="D242" s="382">
        <v>819</v>
      </c>
      <c r="E242" s="387">
        <f t="shared" si="69"/>
        <v>818.72</v>
      </c>
      <c r="F242" s="387">
        <f t="shared" si="70"/>
        <v>0</v>
      </c>
      <c r="G242" s="387">
        <f t="shared" si="71"/>
        <v>818.72</v>
      </c>
      <c r="H242" s="387">
        <f t="shared" si="72"/>
        <v>818.72</v>
      </c>
      <c r="I242" s="387">
        <f t="shared" si="73"/>
        <v>0</v>
      </c>
      <c r="J242" s="387"/>
      <c r="K242" s="387"/>
      <c r="L242" s="387"/>
      <c r="M242" s="387">
        <f t="shared" si="74"/>
        <v>818.72</v>
      </c>
      <c r="N242" s="387"/>
      <c r="O242" s="387"/>
      <c r="P242" s="387"/>
      <c r="Q242" s="404">
        <v>818.72</v>
      </c>
    </row>
    <row r="243" spans="1:17" s="7" customFormat="1" ht="11.25" customHeight="1">
      <c r="A243" s="468" t="s">
        <v>92</v>
      </c>
      <c r="B243" s="76" t="s">
        <v>125</v>
      </c>
      <c r="C243" s="76" t="s">
        <v>29</v>
      </c>
      <c r="D243" s="382">
        <v>19</v>
      </c>
      <c r="E243" s="387">
        <f t="shared" si="69"/>
        <v>18.51</v>
      </c>
      <c r="F243" s="387">
        <f t="shared" si="70"/>
        <v>18.51</v>
      </c>
      <c r="G243" s="387">
        <f t="shared" si="71"/>
        <v>0</v>
      </c>
      <c r="H243" s="387">
        <f t="shared" si="72"/>
        <v>18.51</v>
      </c>
      <c r="I243" s="387">
        <f t="shared" si="73"/>
        <v>18.51</v>
      </c>
      <c r="J243" s="387"/>
      <c r="K243" s="387"/>
      <c r="L243" s="387">
        <v>18.51</v>
      </c>
      <c r="M243" s="387">
        <f t="shared" si="74"/>
        <v>0</v>
      </c>
      <c r="N243" s="387"/>
      <c r="O243" s="387"/>
      <c r="P243" s="387"/>
      <c r="Q243" s="404"/>
    </row>
    <row r="244" spans="1:17" s="7" customFormat="1" ht="11.25" customHeight="1">
      <c r="A244" s="463"/>
      <c r="B244" s="76" t="s">
        <v>996</v>
      </c>
      <c r="C244" s="76" t="s">
        <v>233</v>
      </c>
      <c r="D244" s="382">
        <v>33710</v>
      </c>
      <c r="E244" s="387">
        <f t="shared" si="69"/>
        <v>33710.22</v>
      </c>
      <c r="F244" s="387">
        <f t="shared" si="70"/>
        <v>0</v>
      </c>
      <c r="G244" s="387">
        <f t="shared" si="71"/>
        <v>33710.22</v>
      </c>
      <c r="H244" s="387">
        <f t="shared" si="72"/>
        <v>33710.22</v>
      </c>
      <c r="I244" s="387">
        <f t="shared" si="73"/>
        <v>0</v>
      </c>
      <c r="J244" s="387"/>
      <c r="K244" s="387"/>
      <c r="L244" s="387"/>
      <c r="M244" s="387">
        <f t="shared" si="74"/>
        <v>33710.22</v>
      </c>
      <c r="N244" s="387"/>
      <c r="O244" s="387"/>
      <c r="P244" s="387"/>
      <c r="Q244" s="404">
        <v>33710.22</v>
      </c>
    </row>
    <row r="245" spans="1:17" s="7" customFormat="1" ht="11.25" customHeight="1">
      <c r="A245" s="463"/>
      <c r="B245" s="76" t="s">
        <v>996</v>
      </c>
      <c r="C245" s="76" t="s">
        <v>30</v>
      </c>
      <c r="D245" s="382">
        <v>762</v>
      </c>
      <c r="E245" s="387">
        <f t="shared" si="69"/>
        <v>761.85</v>
      </c>
      <c r="F245" s="387">
        <f t="shared" si="70"/>
        <v>761.85</v>
      </c>
      <c r="G245" s="387">
        <f t="shared" si="71"/>
        <v>0</v>
      </c>
      <c r="H245" s="387">
        <f t="shared" si="72"/>
        <v>761.85</v>
      </c>
      <c r="I245" s="387">
        <f t="shared" si="73"/>
        <v>761.85</v>
      </c>
      <c r="J245" s="387"/>
      <c r="K245" s="387"/>
      <c r="L245" s="387">
        <v>761.85</v>
      </c>
      <c r="M245" s="387">
        <f t="shared" si="74"/>
        <v>0</v>
      </c>
      <c r="N245" s="387"/>
      <c r="O245" s="387"/>
      <c r="P245" s="387"/>
      <c r="Q245" s="404"/>
    </row>
    <row r="246" spans="1:17" s="7" customFormat="1" ht="11.25" customHeight="1">
      <c r="A246" s="463"/>
      <c r="B246" s="76" t="s">
        <v>127</v>
      </c>
      <c r="C246" s="76" t="s">
        <v>887</v>
      </c>
      <c r="D246" s="382">
        <v>11340</v>
      </c>
      <c r="E246" s="387">
        <f t="shared" si="69"/>
        <v>11340.12</v>
      </c>
      <c r="F246" s="387">
        <f t="shared" si="70"/>
        <v>0</v>
      </c>
      <c r="G246" s="387">
        <f t="shared" si="71"/>
        <v>11340.12</v>
      </c>
      <c r="H246" s="387">
        <f t="shared" si="72"/>
        <v>11340.12</v>
      </c>
      <c r="I246" s="387">
        <f t="shared" si="73"/>
        <v>0</v>
      </c>
      <c r="J246" s="387"/>
      <c r="K246" s="387"/>
      <c r="L246" s="387"/>
      <c r="M246" s="387">
        <f t="shared" si="74"/>
        <v>11340.12</v>
      </c>
      <c r="N246" s="387"/>
      <c r="O246" s="387"/>
      <c r="P246" s="387"/>
      <c r="Q246" s="404">
        <v>11340.12</v>
      </c>
    </row>
    <row r="247" spans="1:17" s="7" customFormat="1" ht="11.25" customHeight="1">
      <c r="A247" s="463"/>
      <c r="B247" s="76" t="s">
        <v>127</v>
      </c>
      <c r="C247" s="76" t="s">
        <v>972</v>
      </c>
      <c r="D247" s="382">
        <v>4456</v>
      </c>
      <c r="E247" s="387">
        <f t="shared" si="69"/>
        <v>4456.24</v>
      </c>
      <c r="F247" s="387">
        <f t="shared" si="70"/>
        <v>4456.24</v>
      </c>
      <c r="G247" s="387">
        <f t="shared" si="71"/>
        <v>0</v>
      </c>
      <c r="H247" s="387">
        <f t="shared" si="72"/>
        <v>4456.24</v>
      </c>
      <c r="I247" s="387">
        <f t="shared" si="73"/>
        <v>4456.24</v>
      </c>
      <c r="J247" s="387"/>
      <c r="K247" s="387"/>
      <c r="L247" s="387">
        <v>4456.24</v>
      </c>
      <c r="M247" s="387">
        <f t="shared" si="74"/>
        <v>0</v>
      </c>
      <c r="N247" s="387"/>
      <c r="O247" s="387"/>
      <c r="P247" s="387"/>
      <c r="Q247" s="404"/>
    </row>
    <row r="248" spans="1:17" s="7" customFormat="1" ht="11.25" customHeight="1">
      <c r="A248" s="463"/>
      <c r="B248" s="76" t="s">
        <v>320</v>
      </c>
      <c r="C248" s="76" t="s">
        <v>888</v>
      </c>
      <c r="D248" s="382">
        <v>29823</v>
      </c>
      <c r="E248" s="387">
        <f t="shared" si="69"/>
        <v>29822.8</v>
      </c>
      <c r="F248" s="387">
        <f t="shared" si="70"/>
        <v>0</v>
      </c>
      <c r="G248" s="387">
        <f t="shared" si="71"/>
        <v>29822.8</v>
      </c>
      <c r="H248" s="387">
        <f t="shared" si="72"/>
        <v>29822.8</v>
      </c>
      <c r="I248" s="387">
        <f t="shared" si="73"/>
        <v>0</v>
      </c>
      <c r="J248" s="387"/>
      <c r="K248" s="387"/>
      <c r="L248" s="387"/>
      <c r="M248" s="387">
        <f t="shared" si="74"/>
        <v>29822.8</v>
      </c>
      <c r="N248" s="387"/>
      <c r="O248" s="387"/>
      <c r="P248" s="387"/>
      <c r="Q248" s="404">
        <v>29822.8</v>
      </c>
    </row>
    <row r="249" spans="1:17" s="7" customFormat="1" ht="11.25" customHeight="1">
      <c r="A249" s="463"/>
      <c r="B249" s="76" t="s">
        <v>320</v>
      </c>
      <c r="C249" s="76" t="s">
        <v>31</v>
      </c>
      <c r="D249" s="382">
        <v>674</v>
      </c>
      <c r="E249" s="387">
        <f t="shared" si="69"/>
        <v>673.99</v>
      </c>
      <c r="F249" s="387">
        <f t="shared" si="70"/>
        <v>673.99</v>
      </c>
      <c r="G249" s="387">
        <f t="shared" si="71"/>
        <v>0</v>
      </c>
      <c r="H249" s="387">
        <f t="shared" si="72"/>
        <v>673.99</v>
      </c>
      <c r="I249" s="387">
        <f t="shared" si="73"/>
        <v>673.99</v>
      </c>
      <c r="J249" s="387"/>
      <c r="K249" s="387"/>
      <c r="L249" s="387">
        <v>673.99</v>
      </c>
      <c r="M249" s="387">
        <f t="shared" si="74"/>
        <v>0</v>
      </c>
      <c r="N249" s="387"/>
      <c r="O249" s="387"/>
      <c r="P249" s="387"/>
      <c r="Q249" s="404"/>
    </row>
    <row r="250" spans="1:17" s="7" customFormat="1" ht="11.25" customHeight="1">
      <c r="A250" s="463"/>
      <c r="B250" s="76" t="s">
        <v>449</v>
      </c>
      <c r="C250" s="76" t="s">
        <v>103</v>
      </c>
      <c r="D250" s="382">
        <v>427</v>
      </c>
      <c r="E250" s="387">
        <f t="shared" si="69"/>
        <v>427.2</v>
      </c>
      <c r="F250" s="387">
        <f t="shared" si="70"/>
        <v>0</v>
      </c>
      <c r="G250" s="387">
        <f t="shared" si="71"/>
        <v>427.2</v>
      </c>
      <c r="H250" s="387">
        <f t="shared" si="72"/>
        <v>427.2</v>
      </c>
      <c r="I250" s="387">
        <f t="shared" si="73"/>
        <v>0</v>
      </c>
      <c r="J250" s="387"/>
      <c r="K250" s="387"/>
      <c r="L250" s="387"/>
      <c r="M250" s="387">
        <f t="shared" si="74"/>
        <v>427.2</v>
      </c>
      <c r="N250" s="387"/>
      <c r="O250" s="387"/>
      <c r="P250" s="387"/>
      <c r="Q250" s="404">
        <v>427.2</v>
      </c>
    </row>
    <row r="251" spans="1:17" s="7" customFormat="1" ht="11.25" customHeight="1">
      <c r="A251" s="463"/>
      <c r="B251" s="76" t="s">
        <v>449</v>
      </c>
      <c r="C251" s="76" t="s">
        <v>32</v>
      </c>
      <c r="D251" s="382">
        <v>10</v>
      </c>
      <c r="E251" s="387">
        <f t="shared" si="69"/>
        <v>9.65</v>
      </c>
      <c r="F251" s="387">
        <f t="shared" si="70"/>
        <v>9.65</v>
      </c>
      <c r="G251" s="387">
        <f t="shared" si="71"/>
        <v>0</v>
      </c>
      <c r="H251" s="387">
        <f t="shared" si="72"/>
        <v>9.65</v>
      </c>
      <c r="I251" s="387">
        <f t="shared" si="73"/>
        <v>9.65</v>
      </c>
      <c r="J251" s="387"/>
      <c r="K251" s="387"/>
      <c r="L251" s="387">
        <v>9.65</v>
      </c>
      <c r="M251" s="387">
        <f t="shared" si="74"/>
        <v>0</v>
      </c>
      <c r="N251" s="387"/>
      <c r="O251" s="387"/>
      <c r="P251" s="387"/>
      <c r="Q251" s="404"/>
    </row>
    <row r="252" spans="1:17" s="7" customFormat="1" ht="11.25" customHeight="1">
      <c r="A252" s="463"/>
      <c r="B252" s="76" t="s">
        <v>450</v>
      </c>
      <c r="C252" s="76" t="s">
        <v>104</v>
      </c>
      <c r="D252" s="382">
        <v>3031</v>
      </c>
      <c r="E252" s="387">
        <f t="shared" si="69"/>
        <v>3031.49</v>
      </c>
      <c r="F252" s="387">
        <f t="shared" si="70"/>
        <v>0</v>
      </c>
      <c r="G252" s="387">
        <f t="shared" si="71"/>
        <v>3031.49</v>
      </c>
      <c r="H252" s="387">
        <f t="shared" si="72"/>
        <v>3031.49</v>
      </c>
      <c r="I252" s="387">
        <f t="shared" si="73"/>
        <v>0</v>
      </c>
      <c r="J252" s="387"/>
      <c r="K252" s="387"/>
      <c r="L252" s="387"/>
      <c r="M252" s="387">
        <f t="shared" si="74"/>
        <v>3031.49</v>
      </c>
      <c r="N252" s="387"/>
      <c r="O252" s="387"/>
      <c r="P252" s="387"/>
      <c r="Q252" s="404">
        <v>3031.49</v>
      </c>
    </row>
    <row r="253" spans="1:17" s="7" customFormat="1" ht="11.25" customHeight="1">
      <c r="A253" s="467"/>
      <c r="B253" s="76" t="s">
        <v>450</v>
      </c>
      <c r="C253" s="76" t="s">
        <v>102</v>
      </c>
      <c r="D253" s="382">
        <v>68</v>
      </c>
      <c r="E253" s="387">
        <f t="shared" si="69"/>
        <v>68.51</v>
      </c>
      <c r="F253" s="387">
        <f t="shared" si="70"/>
        <v>68.51</v>
      </c>
      <c r="G253" s="387">
        <f t="shared" si="71"/>
        <v>0</v>
      </c>
      <c r="H253" s="387">
        <f t="shared" si="72"/>
        <v>68.51</v>
      </c>
      <c r="I253" s="387">
        <f t="shared" si="73"/>
        <v>68.51</v>
      </c>
      <c r="J253" s="387"/>
      <c r="K253" s="387"/>
      <c r="L253" s="387">
        <v>68.51</v>
      </c>
      <c r="M253" s="387">
        <f t="shared" si="74"/>
        <v>0</v>
      </c>
      <c r="N253" s="387"/>
      <c r="O253" s="387"/>
      <c r="P253" s="387"/>
      <c r="Q253" s="404"/>
    </row>
    <row r="254" spans="1:17" s="7" customFormat="1" ht="11.25" customHeight="1">
      <c r="A254" s="466"/>
      <c r="B254" s="937" t="s">
        <v>282</v>
      </c>
      <c r="C254" s="937"/>
      <c r="D254" s="937"/>
      <c r="E254" s="937"/>
      <c r="F254" s="937"/>
      <c r="G254" s="937"/>
      <c r="H254" s="937"/>
      <c r="I254" s="937"/>
      <c r="J254" s="937"/>
      <c r="K254" s="937"/>
      <c r="L254" s="937"/>
      <c r="M254" s="937"/>
      <c r="N254" s="937"/>
      <c r="O254" s="937"/>
      <c r="P254" s="937"/>
      <c r="Q254" s="943"/>
    </row>
    <row r="255" spans="1:17" s="7" customFormat="1" ht="11.25" customHeight="1">
      <c r="A255" s="463"/>
      <c r="B255" s="938" t="s">
        <v>80</v>
      </c>
      <c r="C255" s="939"/>
      <c r="D255" s="939"/>
      <c r="E255" s="939"/>
      <c r="F255" s="939"/>
      <c r="G255" s="939"/>
      <c r="H255" s="939"/>
      <c r="I255" s="939"/>
      <c r="J255" s="939"/>
      <c r="K255" s="939"/>
      <c r="L255" s="939"/>
      <c r="M255" s="939"/>
      <c r="N255" s="939"/>
      <c r="O255" s="939"/>
      <c r="P255" s="939"/>
      <c r="Q255" s="942"/>
    </row>
    <row r="256" spans="1:17" s="7" customFormat="1" ht="11.25" customHeight="1">
      <c r="A256" s="463"/>
      <c r="B256" s="931" t="s">
        <v>81</v>
      </c>
      <c r="C256" s="932"/>
      <c r="D256" s="932"/>
      <c r="E256" s="932"/>
      <c r="F256" s="932"/>
      <c r="G256" s="932"/>
      <c r="H256" s="932"/>
      <c r="I256" s="932"/>
      <c r="J256" s="932"/>
      <c r="K256" s="932"/>
      <c r="L256" s="932"/>
      <c r="M256" s="932"/>
      <c r="N256" s="932"/>
      <c r="O256" s="932"/>
      <c r="P256" s="932"/>
      <c r="Q256" s="933"/>
    </row>
    <row r="257" spans="1:17" s="7" customFormat="1" ht="11.25" customHeight="1">
      <c r="A257" s="463"/>
      <c r="B257" s="931" t="s">
        <v>254</v>
      </c>
      <c r="C257" s="932"/>
      <c r="D257" s="932"/>
      <c r="E257" s="932"/>
      <c r="F257" s="932"/>
      <c r="G257" s="932"/>
      <c r="H257" s="932"/>
      <c r="I257" s="932"/>
      <c r="J257" s="932"/>
      <c r="K257" s="932"/>
      <c r="L257" s="932"/>
      <c r="M257" s="932"/>
      <c r="N257" s="932"/>
      <c r="O257" s="932"/>
      <c r="P257" s="932"/>
      <c r="Q257" s="933"/>
    </row>
    <row r="258" spans="1:17" s="7" customFormat="1" ht="11.25" customHeight="1">
      <c r="A258" s="468" t="s">
        <v>93</v>
      </c>
      <c r="B258" s="931" t="s">
        <v>82</v>
      </c>
      <c r="C258" s="932"/>
      <c r="D258" s="932"/>
      <c r="E258" s="932"/>
      <c r="F258" s="932"/>
      <c r="G258" s="932"/>
      <c r="H258" s="932"/>
      <c r="I258" s="932"/>
      <c r="J258" s="932"/>
      <c r="K258" s="932"/>
      <c r="L258" s="932"/>
      <c r="M258" s="932"/>
      <c r="N258" s="932"/>
      <c r="O258" s="932"/>
      <c r="P258" s="932"/>
      <c r="Q258" s="933"/>
    </row>
    <row r="259" spans="1:17" s="7" customFormat="1" ht="11.25" customHeight="1">
      <c r="A259" s="463"/>
      <c r="B259" s="421" t="s">
        <v>229</v>
      </c>
      <c r="C259" s="421" t="s">
        <v>84</v>
      </c>
      <c r="D259" s="465">
        <f>SUM(D260:D266)</f>
        <v>65177</v>
      </c>
      <c r="E259" s="426">
        <f>SUM(E260:E266)</f>
        <v>64617.310000000005</v>
      </c>
      <c r="F259" s="426">
        <f aca="true" t="shared" si="75" ref="F259:Q259">SUM(F260:F266)</f>
        <v>0</v>
      </c>
      <c r="G259" s="426">
        <f t="shared" si="75"/>
        <v>64617.310000000005</v>
      </c>
      <c r="H259" s="426">
        <f t="shared" si="75"/>
        <v>64617.310000000005</v>
      </c>
      <c r="I259" s="426">
        <f t="shared" si="75"/>
        <v>0</v>
      </c>
      <c r="J259" s="426">
        <f t="shared" si="75"/>
        <v>0</v>
      </c>
      <c r="K259" s="426">
        <f t="shared" si="75"/>
        <v>0</v>
      </c>
      <c r="L259" s="426">
        <f t="shared" si="75"/>
        <v>0</v>
      </c>
      <c r="M259" s="426">
        <f t="shared" si="75"/>
        <v>64617.310000000005</v>
      </c>
      <c r="N259" s="426">
        <f t="shared" si="75"/>
        <v>0</v>
      </c>
      <c r="O259" s="426">
        <f t="shared" si="75"/>
        <v>0</v>
      </c>
      <c r="P259" s="426">
        <f t="shared" si="75"/>
        <v>0</v>
      </c>
      <c r="Q259" s="429">
        <f t="shared" si="75"/>
        <v>64617.310000000005</v>
      </c>
    </row>
    <row r="260" spans="1:17" s="7" customFormat="1" ht="11.25" customHeight="1">
      <c r="A260" s="463"/>
      <c r="B260" s="76" t="s">
        <v>83</v>
      </c>
      <c r="C260" s="460" t="s">
        <v>255</v>
      </c>
      <c r="D260" s="382">
        <v>38144</v>
      </c>
      <c r="E260" s="387">
        <f aca="true" t="shared" si="76" ref="E260:E266">F260+G260</f>
        <v>38144.73</v>
      </c>
      <c r="F260" s="387"/>
      <c r="G260" s="387">
        <f aca="true" t="shared" si="77" ref="G260:G266">M260</f>
        <v>38144.73</v>
      </c>
      <c r="H260" s="387">
        <f aca="true" t="shared" si="78" ref="H260:H266">I260+M260</f>
        <v>38144.73</v>
      </c>
      <c r="I260" s="387"/>
      <c r="J260" s="387"/>
      <c r="K260" s="387"/>
      <c r="L260" s="387"/>
      <c r="M260" s="387">
        <f aca="true" t="shared" si="79" ref="M260:M266">Q260</f>
        <v>38144.73</v>
      </c>
      <c r="N260" s="387"/>
      <c r="O260" s="387"/>
      <c r="P260" s="387"/>
      <c r="Q260" s="404">
        <v>38144.73</v>
      </c>
    </row>
    <row r="261" spans="1:17" s="7" customFormat="1" ht="11.25" customHeight="1">
      <c r="A261" s="463"/>
      <c r="B261" s="76" t="s">
        <v>567</v>
      </c>
      <c r="C261" s="460" t="s">
        <v>256</v>
      </c>
      <c r="D261" s="382">
        <v>2896</v>
      </c>
      <c r="E261" s="387">
        <f t="shared" si="76"/>
        <v>2895.61</v>
      </c>
      <c r="F261" s="387"/>
      <c r="G261" s="387">
        <f t="shared" si="77"/>
        <v>2895.61</v>
      </c>
      <c r="H261" s="387">
        <f t="shared" si="78"/>
        <v>2895.61</v>
      </c>
      <c r="I261" s="387"/>
      <c r="J261" s="387"/>
      <c r="K261" s="387"/>
      <c r="L261" s="387"/>
      <c r="M261" s="387">
        <f t="shared" si="79"/>
        <v>2895.61</v>
      </c>
      <c r="N261" s="387"/>
      <c r="O261" s="387"/>
      <c r="P261" s="387"/>
      <c r="Q261" s="404">
        <v>2895.61</v>
      </c>
    </row>
    <row r="262" spans="1:17" s="7" customFormat="1" ht="11.25" customHeight="1">
      <c r="A262" s="463"/>
      <c r="B262" s="76" t="s">
        <v>298</v>
      </c>
      <c r="C262" s="460" t="s">
        <v>231</v>
      </c>
      <c r="D262" s="382">
        <v>7868</v>
      </c>
      <c r="E262" s="387">
        <f t="shared" si="76"/>
        <v>7867.76</v>
      </c>
      <c r="F262" s="387"/>
      <c r="G262" s="387">
        <f t="shared" si="77"/>
        <v>7867.76</v>
      </c>
      <c r="H262" s="387">
        <f t="shared" si="78"/>
        <v>7867.76</v>
      </c>
      <c r="I262" s="387"/>
      <c r="J262" s="387"/>
      <c r="K262" s="387"/>
      <c r="L262" s="387"/>
      <c r="M262" s="387">
        <f t="shared" si="79"/>
        <v>7867.76</v>
      </c>
      <c r="N262" s="387"/>
      <c r="O262" s="387"/>
      <c r="P262" s="387"/>
      <c r="Q262" s="404">
        <v>7867.76</v>
      </c>
    </row>
    <row r="263" spans="1:17" s="7" customFormat="1" ht="11.25" customHeight="1">
      <c r="A263" s="463"/>
      <c r="B263" s="76" t="s">
        <v>125</v>
      </c>
      <c r="C263" s="460" t="s">
        <v>232</v>
      </c>
      <c r="D263" s="382">
        <v>1264</v>
      </c>
      <c r="E263" s="387">
        <f t="shared" si="76"/>
        <v>1263.71</v>
      </c>
      <c r="F263" s="387"/>
      <c r="G263" s="387">
        <f t="shared" si="77"/>
        <v>1263.71</v>
      </c>
      <c r="H263" s="387">
        <f t="shared" si="78"/>
        <v>1263.71</v>
      </c>
      <c r="I263" s="387"/>
      <c r="J263" s="387"/>
      <c r="K263" s="387"/>
      <c r="L263" s="387"/>
      <c r="M263" s="387">
        <f t="shared" si="79"/>
        <v>1263.71</v>
      </c>
      <c r="N263" s="387"/>
      <c r="O263" s="387"/>
      <c r="P263" s="387"/>
      <c r="Q263" s="404">
        <v>1263.71</v>
      </c>
    </row>
    <row r="264" spans="1:17" s="7" customFormat="1" ht="11.25" customHeight="1">
      <c r="A264" s="463"/>
      <c r="B264" s="76" t="s">
        <v>996</v>
      </c>
      <c r="C264" s="460" t="s">
        <v>233</v>
      </c>
      <c r="D264" s="382">
        <v>8160</v>
      </c>
      <c r="E264" s="387">
        <f t="shared" si="76"/>
        <v>8160</v>
      </c>
      <c r="F264" s="387"/>
      <c r="G264" s="387">
        <f t="shared" si="77"/>
        <v>8160</v>
      </c>
      <c r="H264" s="387">
        <f t="shared" si="78"/>
        <v>8160</v>
      </c>
      <c r="I264" s="387"/>
      <c r="J264" s="387"/>
      <c r="K264" s="387"/>
      <c r="L264" s="387"/>
      <c r="M264" s="387">
        <f t="shared" si="79"/>
        <v>8160</v>
      </c>
      <c r="N264" s="387"/>
      <c r="O264" s="387"/>
      <c r="P264" s="387"/>
      <c r="Q264" s="404">
        <v>8160</v>
      </c>
    </row>
    <row r="265" spans="1:17" s="7" customFormat="1" ht="11.25" customHeight="1">
      <c r="A265" s="463"/>
      <c r="B265" s="76" t="s">
        <v>320</v>
      </c>
      <c r="C265" s="76" t="s">
        <v>888</v>
      </c>
      <c r="D265" s="382">
        <v>5000</v>
      </c>
      <c r="E265" s="387">
        <f t="shared" si="76"/>
        <v>5000</v>
      </c>
      <c r="F265" s="387"/>
      <c r="G265" s="387">
        <f t="shared" si="77"/>
        <v>5000</v>
      </c>
      <c r="H265" s="387">
        <f t="shared" si="78"/>
        <v>5000</v>
      </c>
      <c r="I265" s="387"/>
      <c r="J265" s="387"/>
      <c r="K265" s="387"/>
      <c r="L265" s="387"/>
      <c r="M265" s="387">
        <f t="shared" si="79"/>
        <v>5000</v>
      </c>
      <c r="N265" s="387"/>
      <c r="O265" s="387"/>
      <c r="P265" s="387"/>
      <c r="Q265" s="404">
        <v>5000</v>
      </c>
    </row>
    <row r="266" spans="1:17" s="7" customFormat="1" ht="12.75" customHeight="1">
      <c r="A266" s="467"/>
      <c r="B266" s="76" t="s">
        <v>134</v>
      </c>
      <c r="C266" s="460" t="s">
        <v>262</v>
      </c>
      <c r="D266" s="382">
        <v>1845</v>
      </c>
      <c r="E266" s="387">
        <f t="shared" si="76"/>
        <v>1285.5</v>
      </c>
      <c r="F266" s="387"/>
      <c r="G266" s="387">
        <f t="shared" si="77"/>
        <v>1285.5</v>
      </c>
      <c r="H266" s="387">
        <f t="shared" si="78"/>
        <v>1285.5</v>
      </c>
      <c r="I266" s="387"/>
      <c r="J266" s="387"/>
      <c r="K266" s="387"/>
      <c r="L266" s="387"/>
      <c r="M266" s="387">
        <f t="shared" si="79"/>
        <v>1285.5</v>
      </c>
      <c r="N266" s="387"/>
      <c r="O266" s="387"/>
      <c r="P266" s="387"/>
      <c r="Q266" s="404">
        <v>1285.5</v>
      </c>
    </row>
    <row r="267" spans="1:17" s="7" customFormat="1" ht="11.25" customHeight="1">
      <c r="A267" s="466"/>
      <c r="B267" s="937" t="s">
        <v>282</v>
      </c>
      <c r="C267" s="937"/>
      <c r="D267" s="937"/>
      <c r="E267" s="937"/>
      <c r="F267" s="937"/>
      <c r="G267" s="937"/>
      <c r="H267" s="937"/>
      <c r="I267" s="937"/>
      <c r="J267" s="937"/>
      <c r="K267" s="937"/>
      <c r="L267" s="937"/>
      <c r="M267" s="937"/>
      <c r="N267" s="937"/>
      <c r="O267" s="937"/>
      <c r="P267" s="937"/>
      <c r="Q267" s="943"/>
    </row>
    <row r="268" spans="1:17" s="7" customFormat="1" ht="11.25" customHeight="1">
      <c r="A268" s="463"/>
      <c r="B268" s="938" t="s">
        <v>96</v>
      </c>
      <c r="C268" s="939"/>
      <c r="D268" s="939"/>
      <c r="E268" s="939"/>
      <c r="F268" s="939"/>
      <c r="G268" s="939"/>
      <c r="H268" s="939"/>
      <c r="I268" s="939"/>
      <c r="J268" s="939"/>
      <c r="K268" s="939"/>
      <c r="L268" s="939"/>
      <c r="M268" s="939"/>
      <c r="N268" s="939"/>
      <c r="O268" s="939"/>
      <c r="P268" s="939"/>
      <c r="Q268" s="942"/>
    </row>
    <row r="269" spans="1:17" s="7" customFormat="1" ht="11.25" customHeight="1">
      <c r="A269" s="463"/>
      <c r="B269" s="931" t="s">
        <v>273</v>
      </c>
      <c r="C269" s="932"/>
      <c r="D269" s="932"/>
      <c r="E269" s="932"/>
      <c r="F269" s="932"/>
      <c r="G269" s="932"/>
      <c r="H269" s="932"/>
      <c r="I269" s="932"/>
      <c r="J269" s="932"/>
      <c r="K269" s="932"/>
      <c r="L269" s="932"/>
      <c r="M269" s="932"/>
      <c r="N269" s="932"/>
      <c r="O269" s="932"/>
      <c r="P269" s="932"/>
      <c r="Q269" s="933"/>
    </row>
    <row r="270" spans="1:17" s="7" customFormat="1" ht="11.25" customHeight="1">
      <c r="A270" s="463"/>
      <c r="B270" s="931" t="s">
        <v>274</v>
      </c>
      <c r="C270" s="932"/>
      <c r="D270" s="932"/>
      <c r="E270" s="932"/>
      <c r="F270" s="932"/>
      <c r="G270" s="932"/>
      <c r="H270" s="932"/>
      <c r="I270" s="932"/>
      <c r="J270" s="932"/>
      <c r="K270" s="932"/>
      <c r="L270" s="932"/>
      <c r="M270" s="932"/>
      <c r="N270" s="932"/>
      <c r="O270" s="932"/>
      <c r="P270" s="932"/>
      <c r="Q270" s="933"/>
    </row>
    <row r="271" spans="1:17" s="7" customFormat="1" ht="11.25" customHeight="1">
      <c r="A271" s="463"/>
      <c r="B271" s="931" t="s">
        <v>275</v>
      </c>
      <c r="C271" s="932"/>
      <c r="D271" s="932"/>
      <c r="E271" s="932"/>
      <c r="F271" s="932"/>
      <c r="G271" s="932"/>
      <c r="H271" s="932"/>
      <c r="I271" s="932"/>
      <c r="J271" s="932"/>
      <c r="K271" s="932"/>
      <c r="L271" s="932"/>
      <c r="M271" s="932"/>
      <c r="N271" s="932"/>
      <c r="O271" s="932"/>
      <c r="P271" s="932"/>
      <c r="Q271" s="933"/>
    </row>
    <row r="272" spans="1:17" s="7" customFormat="1" ht="11.25" customHeight="1">
      <c r="A272" s="463"/>
      <c r="B272" s="421" t="s">
        <v>229</v>
      </c>
      <c r="C272" s="421" t="s">
        <v>84</v>
      </c>
      <c r="D272" s="465">
        <f>SUM(D273:D294)</f>
        <v>550943</v>
      </c>
      <c r="E272" s="426">
        <f aca="true" t="shared" si="80" ref="E272:Q272">SUM(E273:E294)</f>
        <v>550942.58</v>
      </c>
      <c r="F272" s="426">
        <f t="shared" si="80"/>
        <v>82641.38</v>
      </c>
      <c r="G272" s="426">
        <f t="shared" si="80"/>
        <v>468301.2</v>
      </c>
      <c r="H272" s="426">
        <f t="shared" si="80"/>
        <v>550942.58</v>
      </c>
      <c r="I272" s="426">
        <f t="shared" si="80"/>
        <v>82641.38</v>
      </c>
      <c r="J272" s="426">
        <f t="shared" si="80"/>
        <v>0</v>
      </c>
      <c r="K272" s="426">
        <f t="shared" si="80"/>
        <v>0</v>
      </c>
      <c r="L272" s="426">
        <f t="shared" si="80"/>
        <v>82641.38</v>
      </c>
      <c r="M272" s="426">
        <f t="shared" si="80"/>
        <v>468301.2</v>
      </c>
      <c r="N272" s="426">
        <f t="shared" si="80"/>
        <v>0</v>
      </c>
      <c r="O272" s="426">
        <f t="shared" si="80"/>
        <v>0</v>
      </c>
      <c r="P272" s="426">
        <f t="shared" si="80"/>
        <v>0</v>
      </c>
      <c r="Q272" s="429">
        <f t="shared" si="80"/>
        <v>468301.2</v>
      </c>
    </row>
    <row r="273" spans="1:17" s="7" customFormat="1" ht="11.25" customHeight="1">
      <c r="A273" s="463"/>
      <c r="B273" s="76" t="s">
        <v>424</v>
      </c>
      <c r="C273" s="460" t="s">
        <v>265</v>
      </c>
      <c r="D273" s="618">
        <v>259293</v>
      </c>
      <c r="E273" s="387">
        <f>F273+G273</f>
        <v>259292.8</v>
      </c>
      <c r="F273" s="387">
        <f>I273</f>
        <v>0</v>
      </c>
      <c r="G273" s="387">
        <f>M273</f>
        <v>259292.8</v>
      </c>
      <c r="H273" s="387">
        <f>I273+M273</f>
        <v>259292.8</v>
      </c>
      <c r="I273" s="387">
        <f>L273</f>
        <v>0</v>
      </c>
      <c r="J273" s="254"/>
      <c r="K273" s="254"/>
      <c r="L273" s="254"/>
      <c r="M273" s="387">
        <f>Q273</f>
        <v>259292.8</v>
      </c>
      <c r="N273" s="254"/>
      <c r="O273" s="254"/>
      <c r="P273" s="254"/>
      <c r="Q273" s="619">
        <v>259292.8</v>
      </c>
    </row>
    <row r="274" spans="1:17" s="7" customFormat="1" ht="11.25" customHeight="1">
      <c r="A274" s="463"/>
      <c r="B274" s="76" t="s">
        <v>424</v>
      </c>
      <c r="C274" s="460" t="s">
        <v>90</v>
      </c>
      <c r="D274" s="618">
        <v>45758</v>
      </c>
      <c r="E274" s="387">
        <f>F274+G274</f>
        <v>45757.55</v>
      </c>
      <c r="F274" s="387">
        <f>I274</f>
        <v>45757.55</v>
      </c>
      <c r="G274" s="387">
        <f>M274</f>
        <v>0</v>
      </c>
      <c r="H274" s="387">
        <f>I274+M274</f>
        <v>45757.55</v>
      </c>
      <c r="I274" s="387">
        <f>L274</f>
        <v>45757.55</v>
      </c>
      <c r="J274" s="254"/>
      <c r="K274" s="254"/>
      <c r="L274" s="254">
        <v>45757.55</v>
      </c>
      <c r="M274" s="387">
        <f>Q274</f>
        <v>0</v>
      </c>
      <c r="N274" s="254"/>
      <c r="O274" s="254"/>
      <c r="P274" s="254"/>
      <c r="Q274" s="619"/>
    </row>
    <row r="275" spans="1:17" s="7" customFormat="1" ht="11.25" customHeight="1">
      <c r="A275" s="463"/>
      <c r="B275" s="460" t="s">
        <v>83</v>
      </c>
      <c r="C275" s="460" t="s">
        <v>255</v>
      </c>
      <c r="D275" s="382">
        <v>7140</v>
      </c>
      <c r="E275" s="387">
        <f>F275+G275</f>
        <v>7140</v>
      </c>
      <c r="F275" s="387">
        <f>I275</f>
        <v>0</v>
      </c>
      <c r="G275" s="387">
        <f>M275</f>
        <v>7140</v>
      </c>
      <c r="H275" s="387">
        <f>I275+M275</f>
        <v>7140</v>
      </c>
      <c r="I275" s="387">
        <f>L275</f>
        <v>0</v>
      </c>
      <c r="J275" s="387"/>
      <c r="K275" s="387"/>
      <c r="L275" s="387"/>
      <c r="M275" s="387">
        <f>Q275</f>
        <v>7140</v>
      </c>
      <c r="N275" s="387"/>
      <c r="O275" s="387"/>
      <c r="P275" s="387"/>
      <c r="Q275" s="404">
        <v>7140</v>
      </c>
    </row>
    <row r="276" spans="1:17" s="7" customFormat="1" ht="11.25" customHeight="1">
      <c r="A276" s="463"/>
      <c r="B276" s="460" t="s">
        <v>83</v>
      </c>
      <c r="C276" s="460" t="s">
        <v>87</v>
      </c>
      <c r="D276" s="382">
        <v>1260</v>
      </c>
      <c r="E276" s="387">
        <f aca="true" t="shared" si="81" ref="E276:E294">F276+G276</f>
        <v>1260</v>
      </c>
      <c r="F276" s="387">
        <f aca="true" t="shared" si="82" ref="F276:F294">I276</f>
        <v>1260</v>
      </c>
      <c r="G276" s="387">
        <f aca="true" t="shared" si="83" ref="G276:G294">M276</f>
        <v>0</v>
      </c>
      <c r="H276" s="387">
        <f aca="true" t="shared" si="84" ref="H276:H294">I276+M276</f>
        <v>1260</v>
      </c>
      <c r="I276" s="387">
        <f aca="true" t="shared" si="85" ref="I276:I294">L276</f>
        <v>1260</v>
      </c>
      <c r="J276" s="387"/>
      <c r="K276" s="387"/>
      <c r="L276" s="387">
        <v>1260</v>
      </c>
      <c r="M276" s="387">
        <f aca="true" t="shared" si="86" ref="M276:M294">Q276</f>
        <v>0</v>
      </c>
      <c r="N276" s="387"/>
      <c r="O276" s="387"/>
      <c r="P276" s="387"/>
      <c r="Q276" s="404"/>
    </row>
    <row r="277" spans="1:17" s="7" customFormat="1" ht="11.25" customHeight="1">
      <c r="A277" s="463"/>
      <c r="B277" s="460" t="s">
        <v>298</v>
      </c>
      <c r="C277" s="755" t="s">
        <v>993</v>
      </c>
      <c r="D277" s="382">
        <v>14408</v>
      </c>
      <c r="E277" s="387">
        <f t="shared" si="81"/>
        <v>14408.45</v>
      </c>
      <c r="F277" s="387">
        <f t="shared" si="82"/>
        <v>0</v>
      </c>
      <c r="G277" s="387">
        <f t="shared" si="83"/>
        <v>14408.45</v>
      </c>
      <c r="H277" s="387">
        <f t="shared" si="84"/>
        <v>14408.45</v>
      </c>
      <c r="I277" s="387">
        <f t="shared" si="85"/>
        <v>0</v>
      </c>
      <c r="J277" s="387"/>
      <c r="K277" s="387"/>
      <c r="L277" s="387"/>
      <c r="M277" s="387">
        <f t="shared" si="86"/>
        <v>14408.45</v>
      </c>
      <c r="N277" s="387"/>
      <c r="O277" s="387"/>
      <c r="P277" s="387"/>
      <c r="Q277" s="404">
        <v>14408.45</v>
      </c>
    </row>
    <row r="278" spans="1:17" s="7" customFormat="1" ht="11.25" customHeight="1">
      <c r="A278" s="463"/>
      <c r="B278" s="460" t="s">
        <v>298</v>
      </c>
      <c r="C278" s="460" t="s">
        <v>28</v>
      </c>
      <c r="D278" s="382">
        <v>2543</v>
      </c>
      <c r="E278" s="387">
        <f t="shared" si="81"/>
        <v>2542.7</v>
      </c>
      <c r="F278" s="387">
        <f t="shared" si="82"/>
        <v>2542.7</v>
      </c>
      <c r="G278" s="387">
        <f t="shared" si="83"/>
        <v>0</v>
      </c>
      <c r="H278" s="387">
        <f t="shared" si="84"/>
        <v>2542.7</v>
      </c>
      <c r="I278" s="387">
        <f t="shared" si="85"/>
        <v>2542.7</v>
      </c>
      <c r="J278" s="387"/>
      <c r="K278" s="387"/>
      <c r="L278" s="387">
        <v>2542.7</v>
      </c>
      <c r="M278" s="387">
        <f t="shared" si="86"/>
        <v>0</v>
      </c>
      <c r="N278" s="387"/>
      <c r="O278" s="387"/>
      <c r="P278" s="387"/>
      <c r="Q278" s="404"/>
    </row>
    <row r="279" spans="1:17" s="7" customFormat="1" ht="11.25" customHeight="1">
      <c r="A279" s="468" t="s">
        <v>105</v>
      </c>
      <c r="B279" s="460" t="s">
        <v>125</v>
      </c>
      <c r="C279" s="460" t="s">
        <v>994</v>
      </c>
      <c r="D279" s="382">
        <v>2251</v>
      </c>
      <c r="E279" s="387">
        <f t="shared" si="81"/>
        <v>2251.15</v>
      </c>
      <c r="F279" s="387">
        <f t="shared" si="82"/>
        <v>0</v>
      </c>
      <c r="G279" s="387">
        <f t="shared" si="83"/>
        <v>2251.15</v>
      </c>
      <c r="H279" s="387">
        <f t="shared" si="84"/>
        <v>2251.15</v>
      </c>
      <c r="I279" s="387">
        <f t="shared" si="85"/>
        <v>0</v>
      </c>
      <c r="J279" s="387"/>
      <c r="K279" s="387"/>
      <c r="L279" s="387"/>
      <c r="M279" s="387">
        <f t="shared" si="86"/>
        <v>2251.15</v>
      </c>
      <c r="N279" s="387"/>
      <c r="O279" s="387"/>
      <c r="P279" s="387"/>
      <c r="Q279" s="404">
        <v>2251.15</v>
      </c>
    </row>
    <row r="280" spans="1:17" s="7" customFormat="1" ht="11.25" customHeight="1">
      <c r="A280" s="463"/>
      <c r="B280" s="460" t="s">
        <v>125</v>
      </c>
      <c r="C280" s="460" t="s">
        <v>29</v>
      </c>
      <c r="D280" s="382">
        <v>398</v>
      </c>
      <c r="E280" s="387">
        <f t="shared" si="81"/>
        <v>397.25</v>
      </c>
      <c r="F280" s="387">
        <f t="shared" si="82"/>
        <v>397.25</v>
      </c>
      <c r="G280" s="387">
        <f t="shared" si="83"/>
        <v>0</v>
      </c>
      <c r="H280" s="387">
        <f t="shared" si="84"/>
        <v>397.25</v>
      </c>
      <c r="I280" s="387">
        <f t="shared" si="85"/>
        <v>397.25</v>
      </c>
      <c r="J280" s="387"/>
      <c r="K280" s="387"/>
      <c r="L280" s="387">
        <v>397.25</v>
      </c>
      <c r="M280" s="387">
        <f t="shared" si="86"/>
        <v>0</v>
      </c>
      <c r="N280" s="387"/>
      <c r="O280" s="387"/>
      <c r="P280" s="387"/>
      <c r="Q280" s="404"/>
    </row>
    <row r="281" spans="1:17" s="7" customFormat="1" ht="11.25" customHeight="1">
      <c r="A281" s="463"/>
      <c r="B281" s="460" t="s">
        <v>996</v>
      </c>
      <c r="C281" s="460" t="s">
        <v>995</v>
      </c>
      <c r="D281" s="382">
        <v>90782</v>
      </c>
      <c r="E281" s="387">
        <f t="shared" si="81"/>
        <v>90782.13</v>
      </c>
      <c r="F281" s="387">
        <f t="shared" si="82"/>
        <v>0</v>
      </c>
      <c r="G281" s="387">
        <f t="shared" si="83"/>
        <v>90782.13</v>
      </c>
      <c r="H281" s="387">
        <f t="shared" si="84"/>
        <v>90782.13</v>
      </c>
      <c r="I281" s="387">
        <f t="shared" si="85"/>
        <v>0</v>
      </c>
      <c r="J281" s="387"/>
      <c r="K281" s="387"/>
      <c r="L281" s="387"/>
      <c r="M281" s="387">
        <f t="shared" si="86"/>
        <v>90782.13</v>
      </c>
      <c r="N281" s="387"/>
      <c r="O281" s="387"/>
      <c r="P281" s="387"/>
      <c r="Q281" s="404">
        <v>90782.13</v>
      </c>
    </row>
    <row r="282" spans="1:17" s="7" customFormat="1" ht="11.25" customHeight="1">
      <c r="A282" s="463"/>
      <c r="B282" s="460" t="s">
        <v>996</v>
      </c>
      <c r="C282" s="460" t="s">
        <v>30</v>
      </c>
      <c r="D282" s="382">
        <v>16020</v>
      </c>
      <c r="E282" s="387">
        <f t="shared" si="81"/>
        <v>16020.37</v>
      </c>
      <c r="F282" s="387">
        <f t="shared" si="82"/>
        <v>16020.37</v>
      </c>
      <c r="G282" s="387">
        <f t="shared" si="83"/>
        <v>0</v>
      </c>
      <c r="H282" s="387">
        <f t="shared" si="84"/>
        <v>16020.37</v>
      </c>
      <c r="I282" s="387">
        <f t="shared" si="85"/>
        <v>16020.37</v>
      </c>
      <c r="J282" s="387"/>
      <c r="K282" s="387"/>
      <c r="L282" s="387">
        <v>16020.37</v>
      </c>
      <c r="M282" s="387">
        <f t="shared" si="86"/>
        <v>0</v>
      </c>
      <c r="N282" s="387"/>
      <c r="O282" s="387"/>
      <c r="P282" s="387"/>
      <c r="Q282" s="404"/>
    </row>
    <row r="283" spans="1:17" s="7" customFormat="1" ht="11.25" customHeight="1">
      <c r="A283" s="463"/>
      <c r="B283" s="460" t="s">
        <v>127</v>
      </c>
      <c r="C283" s="460" t="s">
        <v>971</v>
      </c>
      <c r="D283" s="382">
        <v>932</v>
      </c>
      <c r="E283" s="387">
        <f t="shared" si="81"/>
        <v>932.48</v>
      </c>
      <c r="F283" s="387">
        <f t="shared" si="82"/>
        <v>0</v>
      </c>
      <c r="G283" s="387">
        <f t="shared" si="83"/>
        <v>932.48</v>
      </c>
      <c r="H283" s="387">
        <f t="shared" si="84"/>
        <v>932.48</v>
      </c>
      <c r="I283" s="387">
        <f t="shared" si="85"/>
        <v>0</v>
      </c>
      <c r="J283" s="387"/>
      <c r="K283" s="387"/>
      <c r="L283" s="387"/>
      <c r="M283" s="387">
        <f t="shared" si="86"/>
        <v>932.48</v>
      </c>
      <c r="N283" s="387"/>
      <c r="O283" s="387"/>
      <c r="P283" s="387"/>
      <c r="Q283" s="404">
        <v>932.48</v>
      </c>
    </row>
    <row r="284" spans="1:17" s="7" customFormat="1" ht="11.25" customHeight="1">
      <c r="A284" s="463"/>
      <c r="B284" s="460" t="s">
        <v>127</v>
      </c>
      <c r="C284" s="460" t="s">
        <v>972</v>
      </c>
      <c r="D284" s="382">
        <v>165</v>
      </c>
      <c r="E284" s="387">
        <f t="shared" si="81"/>
        <v>164.56</v>
      </c>
      <c r="F284" s="387">
        <f t="shared" si="82"/>
        <v>164.56</v>
      </c>
      <c r="G284" s="387">
        <f t="shared" si="83"/>
        <v>0</v>
      </c>
      <c r="H284" s="387">
        <f t="shared" si="84"/>
        <v>164.56</v>
      </c>
      <c r="I284" s="387">
        <f t="shared" si="85"/>
        <v>164.56</v>
      </c>
      <c r="J284" s="387"/>
      <c r="K284" s="387"/>
      <c r="L284" s="387">
        <v>164.56</v>
      </c>
      <c r="M284" s="387">
        <f t="shared" si="86"/>
        <v>0</v>
      </c>
      <c r="N284" s="387"/>
      <c r="O284" s="387"/>
      <c r="P284" s="387"/>
      <c r="Q284" s="404"/>
    </row>
    <row r="285" spans="1:17" s="7" customFormat="1" ht="11.25" customHeight="1">
      <c r="A285" s="463"/>
      <c r="B285" s="460" t="s">
        <v>307</v>
      </c>
      <c r="C285" s="460" t="s">
        <v>269</v>
      </c>
      <c r="D285" s="382">
        <v>1011</v>
      </c>
      <c r="E285" s="387">
        <f t="shared" si="81"/>
        <v>1011.5</v>
      </c>
      <c r="F285" s="387">
        <f t="shared" si="82"/>
        <v>0</v>
      </c>
      <c r="G285" s="387">
        <f t="shared" si="83"/>
        <v>1011.5</v>
      </c>
      <c r="H285" s="387">
        <f t="shared" si="84"/>
        <v>1011.5</v>
      </c>
      <c r="I285" s="387">
        <f t="shared" si="85"/>
        <v>0</v>
      </c>
      <c r="J285" s="387"/>
      <c r="K285" s="387"/>
      <c r="L285" s="387"/>
      <c r="M285" s="387">
        <f t="shared" si="86"/>
        <v>1011.5</v>
      </c>
      <c r="N285" s="387"/>
      <c r="O285" s="387"/>
      <c r="P285" s="387"/>
      <c r="Q285" s="404">
        <v>1011.5</v>
      </c>
    </row>
    <row r="286" spans="1:17" s="7" customFormat="1" ht="11.25" customHeight="1">
      <c r="A286" s="463"/>
      <c r="B286" s="460" t="s">
        <v>307</v>
      </c>
      <c r="C286" s="460" t="s">
        <v>99</v>
      </c>
      <c r="D286" s="382">
        <v>179</v>
      </c>
      <c r="E286" s="387">
        <f t="shared" si="81"/>
        <v>178.5</v>
      </c>
      <c r="F286" s="387">
        <f t="shared" si="82"/>
        <v>178.5</v>
      </c>
      <c r="G286" s="387">
        <f t="shared" si="83"/>
        <v>0</v>
      </c>
      <c r="H286" s="387">
        <f t="shared" si="84"/>
        <v>178.5</v>
      </c>
      <c r="I286" s="387">
        <f t="shared" si="85"/>
        <v>178.5</v>
      </c>
      <c r="J286" s="387"/>
      <c r="K286" s="387"/>
      <c r="L286" s="387">
        <v>178.5</v>
      </c>
      <c r="M286" s="387">
        <f t="shared" si="86"/>
        <v>0</v>
      </c>
      <c r="N286" s="387"/>
      <c r="O286" s="387"/>
      <c r="P286" s="387"/>
      <c r="Q286" s="404"/>
    </row>
    <row r="287" spans="1:17" s="7" customFormat="1" ht="11.25" customHeight="1">
      <c r="A287" s="463"/>
      <c r="B287" s="460" t="s">
        <v>320</v>
      </c>
      <c r="C287" s="460" t="s">
        <v>973</v>
      </c>
      <c r="D287" s="382">
        <v>87801</v>
      </c>
      <c r="E287" s="387">
        <f t="shared" si="81"/>
        <v>87801.39</v>
      </c>
      <c r="F287" s="387">
        <f t="shared" si="82"/>
        <v>0</v>
      </c>
      <c r="G287" s="387">
        <f t="shared" si="83"/>
        <v>87801.39</v>
      </c>
      <c r="H287" s="387">
        <f t="shared" si="84"/>
        <v>87801.39</v>
      </c>
      <c r="I287" s="387">
        <f t="shared" si="85"/>
        <v>0</v>
      </c>
      <c r="J287" s="387"/>
      <c r="K287" s="387"/>
      <c r="L287" s="387"/>
      <c r="M287" s="387">
        <f t="shared" si="86"/>
        <v>87801.39</v>
      </c>
      <c r="N287" s="387"/>
      <c r="O287" s="387"/>
      <c r="P287" s="387"/>
      <c r="Q287" s="404">
        <v>87801.39</v>
      </c>
    </row>
    <row r="288" spans="1:17" s="7" customFormat="1" ht="11.25" customHeight="1">
      <c r="A288" s="463"/>
      <c r="B288" s="460" t="s">
        <v>320</v>
      </c>
      <c r="C288" s="460" t="s">
        <v>31</v>
      </c>
      <c r="D288" s="382">
        <v>15495</v>
      </c>
      <c r="E288" s="387">
        <f t="shared" si="81"/>
        <v>15494.35</v>
      </c>
      <c r="F288" s="387">
        <f t="shared" si="82"/>
        <v>15494.35</v>
      </c>
      <c r="G288" s="387">
        <f t="shared" si="83"/>
        <v>0</v>
      </c>
      <c r="H288" s="387">
        <f t="shared" si="84"/>
        <v>15494.35</v>
      </c>
      <c r="I288" s="387">
        <f t="shared" si="85"/>
        <v>15494.35</v>
      </c>
      <c r="J288" s="387"/>
      <c r="K288" s="387"/>
      <c r="L288" s="387">
        <v>15494.35</v>
      </c>
      <c r="M288" s="387">
        <f t="shared" si="86"/>
        <v>0</v>
      </c>
      <c r="N288" s="387"/>
      <c r="O288" s="387"/>
      <c r="P288" s="387"/>
      <c r="Q288" s="404"/>
    </row>
    <row r="289" spans="1:17" s="7" customFormat="1" ht="11.25" customHeight="1">
      <c r="A289" s="463"/>
      <c r="B289" s="460" t="s">
        <v>858</v>
      </c>
      <c r="C289" s="460" t="s">
        <v>258</v>
      </c>
      <c r="D289" s="382">
        <v>3060</v>
      </c>
      <c r="E289" s="387">
        <f t="shared" si="81"/>
        <v>3060</v>
      </c>
      <c r="F289" s="387">
        <f t="shared" si="82"/>
        <v>0</v>
      </c>
      <c r="G289" s="387">
        <f t="shared" si="83"/>
        <v>3060</v>
      </c>
      <c r="H289" s="387">
        <f t="shared" si="84"/>
        <v>3060</v>
      </c>
      <c r="I289" s="387">
        <f t="shared" si="85"/>
        <v>0</v>
      </c>
      <c r="J289" s="387"/>
      <c r="K289" s="387"/>
      <c r="L289" s="387"/>
      <c r="M289" s="387">
        <f t="shared" si="86"/>
        <v>3060</v>
      </c>
      <c r="N289" s="387"/>
      <c r="O289" s="387"/>
      <c r="P289" s="387"/>
      <c r="Q289" s="404">
        <v>3060</v>
      </c>
    </row>
    <row r="290" spans="1:17" s="7" customFormat="1" ht="11.25" customHeight="1">
      <c r="A290" s="463"/>
      <c r="B290" s="460" t="s">
        <v>858</v>
      </c>
      <c r="C290" s="460" t="s">
        <v>259</v>
      </c>
      <c r="D290" s="382">
        <v>540</v>
      </c>
      <c r="E290" s="387">
        <f t="shared" si="81"/>
        <v>540</v>
      </c>
      <c r="F290" s="387">
        <f t="shared" si="82"/>
        <v>540</v>
      </c>
      <c r="G290" s="387">
        <f t="shared" si="83"/>
        <v>0</v>
      </c>
      <c r="H290" s="387">
        <f t="shared" si="84"/>
        <v>540</v>
      </c>
      <c r="I290" s="387">
        <f t="shared" si="85"/>
        <v>540</v>
      </c>
      <c r="J290" s="387"/>
      <c r="K290" s="387"/>
      <c r="L290" s="387">
        <v>540</v>
      </c>
      <c r="M290" s="387">
        <f t="shared" si="86"/>
        <v>0</v>
      </c>
      <c r="N290" s="387"/>
      <c r="O290" s="387"/>
      <c r="P290" s="387"/>
      <c r="Q290" s="404"/>
    </row>
    <row r="291" spans="1:17" s="7" customFormat="1" ht="11.25" customHeight="1">
      <c r="A291" s="463"/>
      <c r="B291" s="460" t="s">
        <v>449</v>
      </c>
      <c r="C291" s="460" t="s">
        <v>945</v>
      </c>
      <c r="D291" s="382">
        <v>261</v>
      </c>
      <c r="E291" s="387">
        <f t="shared" si="81"/>
        <v>261.3</v>
      </c>
      <c r="F291" s="387">
        <f t="shared" si="82"/>
        <v>0</v>
      </c>
      <c r="G291" s="387">
        <f t="shared" si="83"/>
        <v>261.3</v>
      </c>
      <c r="H291" s="387">
        <f t="shared" si="84"/>
        <v>261.3</v>
      </c>
      <c r="I291" s="387">
        <f t="shared" si="85"/>
        <v>0</v>
      </c>
      <c r="J291" s="387"/>
      <c r="K291" s="387"/>
      <c r="L291" s="387"/>
      <c r="M291" s="387">
        <f t="shared" si="86"/>
        <v>261.3</v>
      </c>
      <c r="N291" s="387"/>
      <c r="O291" s="387"/>
      <c r="P291" s="387"/>
      <c r="Q291" s="404">
        <v>261.3</v>
      </c>
    </row>
    <row r="292" spans="1:17" s="7" customFormat="1" ht="11.25" customHeight="1">
      <c r="A292" s="463"/>
      <c r="B292" s="460" t="s">
        <v>449</v>
      </c>
      <c r="C292" s="460" t="s">
        <v>32</v>
      </c>
      <c r="D292" s="382">
        <v>46</v>
      </c>
      <c r="E292" s="387">
        <f t="shared" si="81"/>
        <v>46.1</v>
      </c>
      <c r="F292" s="387">
        <f t="shared" si="82"/>
        <v>46.1</v>
      </c>
      <c r="G292" s="387">
        <f t="shared" si="83"/>
        <v>0</v>
      </c>
      <c r="H292" s="387">
        <f t="shared" si="84"/>
        <v>46.1</v>
      </c>
      <c r="I292" s="387">
        <f t="shared" si="85"/>
        <v>46.1</v>
      </c>
      <c r="J292" s="387"/>
      <c r="K292" s="387"/>
      <c r="L292" s="387">
        <v>46.1</v>
      </c>
      <c r="M292" s="387">
        <f t="shared" si="86"/>
        <v>0</v>
      </c>
      <c r="N292" s="387"/>
      <c r="O292" s="387"/>
      <c r="P292" s="387"/>
      <c r="Q292" s="404"/>
    </row>
    <row r="293" spans="1:17" s="7" customFormat="1" ht="11.25" customHeight="1">
      <c r="A293" s="463"/>
      <c r="B293" s="460" t="s">
        <v>450</v>
      </c>
      <c r="C293" s="460" t="s">
        <v>998</v>
      </c>
      <c r="D293" s="382">
        <v>1360</v>
      </c>
      <c r="E293" s="387">
        <f t="shared" si="81"/>
        <v>1360</v>
      </c>
      <c r="F293" s="387">
        <f t="shared" si="82"/>
        <v>0</v>
      </c>
      <c r="G293" s="387">
        <f t="shared" si="83"/>
        <v>1360</v>
      </c>
      <c r="H293" s="387">
        <f t="shared" si="84"/>
        <v>1360</v>
      </c>
      <c r="I293" s="387">
        <f t="shared" si="85"/>
        <v>0</v>
      </c>
      <c r="J293" s="387"/>
      <c r="K293" s="387"/>
      <c r="L293" s="387"/>
      <c r="M293" s="387">
        <f t="shared" si="86"/>
        <v>1360</v>
      </c>
      <c r="N293" s="387"/>
      <c r="O293" s="387"/>
      <c r="P293" s="387"/>
      <c r="Q293" s="404">
        <v>1360</v>
      </c>
    </row>
    <row r="294" spans="1:17" s="7" customFormat="1" ht="11.25" customHeight="1">
      <c r="A294" s="467"/>
      <c r="B294" s="347" t="s">
        <v>450</v>
      </c>
      <c r="C294" s="460" t="s">
        <v>889</v>
      </c>
      <c r="D294" s="382">
        <v>240</v>
      </c>
      <c r="E294" s="387">
        <f t="shared" si="81"/>
        <v>240</v>
      </c>
      <c r="F294" s="387">
        <f t="shared" si="82"/>
        <v>240</v>
      </c>
      <c r="G294" s="387">
        <f t="shared" si="83"/>
        <v>0</v>
      </c>
      <c r="H294" s="387">
        <f t="shared" si="84"/>
        <v>240</v>
      </c>
      <c r="I294" s="387">
        <f t="shared" si="85"/>
        <v>240</v>
      </c>
      <c r="J294" s="387"/>
      <c r="K294" s="387"/>
      <c r="L294" s="387">
        <v>240</v>
      </c>
      <c r="M294" s="387">
        <f t="shared" si="86"/>
        <v>0</v>
      </c>
      <c r="N294" s="387"/>
      <c r="O294" s="387"/>
      <c r="P294" s="387"/>
      <c r="Q294" s="404"/>
    </row>
    <row r="295" spans="1:17" s="7" customFormat="1" ht="11.25" customHeight="1">
      <c r="A295" s="466"/>
      <c r="B295" s="937" t="s">
        <v>282</v>
      </c>
      <c r="C295" s="937"/>
      <c r="D295" s="937"/>
      <c r="E295" s="937"/>
      <c r="F295" s="937"/>
      <c r="G295" s="937"/>
      <c r="H295" s="937"/>
      <c r="I295" s="937"/>
      <c r="J295" s="937"/>
      <c r="K295" s="937"/>
      <c r="L295" s="937"/>
      <c r="M295" s="937"/>
      <c r="N295" s="937"/>
      <c r="O295" s="937"/>
      <c r="P295" s="937"/>
      <c r="Q295" s="943"/>
    </row>
    <row r="296" spans="1:17" s="7" customFormat="1" ht="11.25" customHeight="1">
      <c r="A296" s="463"/>
      <c r="B296" s="938" t="s">
        <v>285</v>
      </c>
      <c r="C296" s="939"/>
      <c r="D296" s="939"/>
      <c r="E296" s="939"/>
      <c r="F296" s="939"/>
      <c r="G296" s="939"/>
      <c r="H296" s="939"/>
      <c r="I296" s="939"/>
      <c r="J296" s="939"/>
      <c r="K296" s="939"/>
      <c r="L296" s="939"/>
      <c r="M296" s="939"/>
      <c r="N296" s="939"/>
      <c r="O296" s="939"/>
      <c r="P296" s="939"/>
      <c r="Q296" s="942"/>
    </row>
    <row r="297" spans="1:17" s="7" customFormat="1" ht="11.25" customHeight="1">
      <c r="A297" s="463"/>
      <c r="B297" s="931" t="s">
        <v>79</v>
      </c>
      <c r="C297" s="932"/>
      <c r="D297" s="932"/>
      <c r="E297" s="932"/>
      <c r="F297" s="932"/>
      <c r="G297" s="932"/>
      <c r="H297" s="932"/>
      <c r="I297" s="932"/>
      <c r="J297" s="932"/>
      <c r="K297" s="932"/>
      <c r="L297" s="932"/>
      <c r="M297" s="932"/>
      <c r="N297" s="932"/>
      <c r="O297" s="932"/>
      <c r="P297" s="932"/>
      <c r="Q297" s="933"/>
    </row>
    <row r="298" spans="1:17" s="7" customFormat="1" ht="11.25" customHeight="1">
      <c r="A298" s="463"/>
      <c r="B298" s="931" t="s">
        <v>277</v>
      </c>
      <c r="C298" s="932"/>
      <c r="D298" s="932"/>
      <c r="E298" s="932"/>
      <c r="F298" s="932"/>
      <c r="G298" s="932"/>
      <c r="H298" s="932"/>
      <c r="I298" s="932"/>
      <c r="J298" s="932"/>
      <c r="K298" s="932"/>
      <c r="L298" s="932"/>
      <c r="M298" s="932"/>
      <c r="N298" s="932"/>
      <c r="O298" s="932"/>
      <c r="P298" s="932"/>
      <c r="Q298" s="933"/>
    </row>
    <row r="299" spans="1:17" s="7" customFormat="1" ht="11.25" customHeight="1">
      <c r="A299" s="463"/>
      <c r="B299" s="421" t="s">
        <v>229</v>
      </c>
      <c r="C299" s="421" t="s">
        <v>965</v>
      </c>
      <c r="D299" s="465">
        <f aca="true" t="shared" si="87" ref="D299:Q299">SUM(D300:D313)</f>
        <v>50000</v>
      </c>
      <c r="E299" s="426">
        <f t="shared" si="87"/>
        <v>49999.99999999999</v>
      </c>
      <c r="F299" s="426">
        <f t="shared" si="87"/>
        <v>7499.990000000001</v>
      </c>
      <c r="G299" s="426">
        <f t="shared" si="87"/>
        <v>42500.009999999995</v>
      </c>
      <c r="H299" s="426">
        <f t="shared" si="87"/>
        <v>49999.99999999999</v>
      </c>
      <c r="I299" s="426">
        <f t="shared" si="87"/>
        <v>7499.990000000001</v>
      </c>
      <c r="J299" s="426">
        <f t="shared" si="87"/>
        <v>0</v>
      </c>
      <c r="K299" s="426">
        <f t="shared" si="87"/>
        <v>0</v>
      </c>
      <c r="L299" s="426">
        <f t="shared" si="87"/>
        <v>7499.990000000001</v>
      </c>
      <c r="M299" s="426">
        <f t="shared" si="87"/>
        <v>42500.009999999995</v>
      </c>
      <c r="N299" s="426">
        <f t="shared" si="87"/>
        <v>0</v>
      </c>
      <c r="O299" s="426">
        <f t="shared" si="87"/>
        <v>0</v>
      </c>
      <c r="P299" s="426">
        <f t="shared" si="87"/>
        <v>0</v>
      </c>
      <c r="Q299" s="429">
        <f t="shared" si="87"/>
        <v>42500.009999999995</v>
      </c>
    </row>
    <row r="300" spans="1:17" s="7" customFormat="1" ht="11.25" customHeight="1">
      <c r="A300" s="463"/>
      <c r="B300" s="460" t="s">
        <v>298</v>
      </c>
      <c r="C300" s="460" t="s">
        <v>231</v>
      </c>
      <c r="D300" s="382">
        <v>2207</v>
      </c>
      <c r="E300" s="387">
        <f aca="true" t="shared" si="88" ref="E300:E313">F300+G300</f>
        <v>2206.56</v>
      </c>
      <c r="F300" s="387">
        <f aca="true" t="shared" si="89" ref="F300:F313">I300</f>
        <v>0</v>
      </c>
      <c r="G300" s="387">
        <f aca="true" t="shared" si="90" ref="G300:G313">M300</f>
        <v>2206.56</v>
      </c>
      <c r="H300" s="387">
        <f aca="true" t="shared" si="91" ref="H300:H313">I300+M300</f>
        <v>2206.56</v>
      </c>
      <c r="I300" s="387">
        <f aca="true" t="shared" si="92" ref="I300:I313">L300</f>
        <v>0</v>
      </c>
      <c r="J300" s="387"/>
      <c r="K300" s="387"/>
      <c r="L300" s="387"/>
      <c r="M300" s="387">
        <f aca="true" t="shared" si="93" ref="M300:M313">Q300</f>
        <v>2206.56</v>
      </c>
      <c r="N300" s="387"/>
      <c r="O300" s="387"/>
      <c r="P300" s="387"/>
      <c r="Q300" s="404">
        <v>2206.56</v>
      </c>
    </row>
    <row r="301" spans="1:17" s="7" customFormat="1" ht="11.25" customHeight="1">
      <c r="A301" s="463"/>
      <c r="B301" s="460" t="s">
        <v>298</v>
      </c>
      <c r="C301" s="460" t="s">
        <v>28</v>
      </c>
      <c r="D301" s="382">
        <v>389</v>
      </c>
      <c r="E301" s="387">
        <f t="shared" si="88"/>
        <v>389.4</v>
      </c>
      <c r="F301" s="387">
        <f t="shared" si="89"/>
        <v>389.4</v>
      </c>
      <c r="G301" s="387">
        <f t="shared" si="90"/>
        <v>0</v>
      </c>
      <c r="H301" s="387">
        <f t="shared" si="91"/>
        <v>389.4</v>
      </c>
      <c r="I301" s="387">
        <f t="shared" si="92"/>
        <v>389.4</v>
      </c>
      <c r="J301" s="387"/>
      <c r="K301" s="387"/>
      <c r="L301" s="387">
        <v>389.4</v>
      </c>
      <c r="M301" s="387">
        <f t="shared" si="93"/>
        <v>0</v>
      </c>
      <c r="N301" s="387"/>
      <c r="O301" s="387"/>
      <c r="P301" s="387"/>
      <c r="Q301" s="404"/>
    </row>
    <row r="302" spans="1:17" s="7" customFormat="1" ht="11.25" customHeight="1">
      <c r="A302" s="463"/>
      <c r="B302" s="460" t="s">
        <v>125</v>
      </c>
      <c r="C302" s="460" t="s">
        <v>232</v>
      </c>
      <c r="D302" s="382">
        <v>358</v>
      </c>
      <c r="E302" s="387">
        <f t="shared" si="88"/>
        <v>358</v>
      </c>
      <c r="F302" s="387">
        <f t="shared" si="89"/>
        <v>0</v>
      </c>
      <c r="G302" s="387">
        <f t="shared" si="90"/>
        <v>358</v>
      </c>
      <c r="H302" s="387">
        <f t="shared" si="91"/>
        <v>358</v>
      </c>
      <c r="I302" s="387">
        <f t="shared" si="92"/>
        <v>0</v>
      </c>
      <c r="J302" s="387"/>
      <c r="K302" s="387"/>
      <c r="L302" s="387"/>
      <c r="M302" s="387">
        <f t="shared" si="93"/>
        <v>358</v>
      </c>
      <c r="N302" s="387"/>
      <c r="O302" s="387"/>
      <c r="P302" s="387"/>
      <c r="Q302" s="404">
        <v>358</v>
      </c>
    </row>
    <row r="303" spans="1:17" s="7" customFormat="1" ht="11.25" customHeight="1">
      <c r="A303" s="468" t="s">
        <v>276</v>
      </c>
      <c r="B303" s="460" t="s">
        <v>125</v>
      </c>
      <c r="C303" s="460" t="s">
        <v>29</v>
      </c>
      <c r="D303" s="382">
        <v>63</v>
      </c>
      <c r="E303" s="387">
        <f t="shared" si="88"/>
        <v>63.2</v>
      </c>
      <c r="F303" s="387">
        <f t="shared" si="89"/>
        <v>63.2</v>
      </c>
      <c r="G303" s="387">
        <f t="shared" si="90"/>
        <v>0</v>
      </c>
      <c r="H303" s="387">
        <f t="shared" si="91"/>
        <v>63.2</v>
      </c>
      <c r="I303" s="387">
        <f t="shared" si="92"/>
        <v>63.2</v>
      </c>
      <c r="J303" s="387"/>
      <c r="K303" s="387"/>
      <c r="L303" s="387">
        <v>63.2</v>
      </c>
      <c r="M303" s="387">
        <f t="shared" si="93"/>
        <v>0</v>
      </c>
      <c r="N303" s="387"/>
      <c r="O303" s="387"/>
      <c r="P303" s="387"/>
      <c r="Q303" s="404"/>
    </row>
    <row r="304" spans="1:17" s="7" customFormat="1" ht="11.25" customHeight="1">
      <c r="A304" s="463"/>
      <c r="B304" s="460" t="s">
        <v>996</v>
      </c>
      <c r="C304" s="460" t="s">
        <v>233</v>
      </c>
      <c r="D304" s="382">
        <v>19476</v>
      </c>
      <c r="E304" s="387">
        <f t="shared" si="88"/>
        <v>19475.2</v>
      </c>
      <c r="F304" s="387">
        <f t="shared" si="89"/>
        <v>0</v>
      </c>
      <c r="G304" s="387">
        <f t="shared" si="90"/>
        <v>19475.2</v>
      </c>
      <c r="H304" s="387">
        <f t="shared" si="91"/>
        <v>19475.2</v>
      </c>
      <c r="I304" s="387">
        <f t="shared" si="92"/>
        <v>0</v>
      </c>
      <c r="J304" s="387"/>
      <c r="K304" s="387"/>
      <c r="L304" s="387"/>
      <c r="M304" s="387">
        <f t="shared" si="93"/>
        <v>19475.2</v>
      </c>
      <c r="N304" s="387"/>
      <c r="O304" s="387"/>
      <c r="P304" s="387"/>
      <c r="Q304" s="404">
        <v>19475.2</v>
      </c>
    </row>
    <row r="305" spans="1:17" s="7" customFormat="1" ht="11.25" customHeight="1">
      <c r="A305" s="463"/>
      <c r="B305" s="460" t="s">
        <v>996</v>
      </c>
      <c r="C305" s="460" t="s">
        <v>30</v>
      </c>
      <c r="D305" s="382">
        <v>3437</v>
      </c>
      <c r="E305" s="387">
        <f t="shared" si="88"/>
        <v>3436.8</v>
      </c>
      <c r="F305" s="387">
        <f t="shared" si="89"/>
        <v>3436.8</v>
      </c>
      <c r="G305" s="387">
        <f t="shared" si="90"/>
        <v>0</v>
      </c>
      <c r="H305" s="387">
        <f t="shared" si="91"/>
        <v>3436.8</v>
      </c>
      <c r="I305" s="387">
        <f t="shared" si="92"/>
        <v>3436.8</v>
      </c>
      <c r="J305" s="387"/>
      <c r="K305" s="387"/>
      <c r="L305" s="387">
        <v>3436.8</v>
      </c>
      <c r="M305" s="387">
        <f t="shared" si="93"/>
        <v>0</v>
      </c>
      <c r="N305" s="387"/>
      <c r="O305" s="387"/>
      <c r="P305" s="387"/>
      <c r="Q305" s="404"/>
    </row>
    <row r="306" spans="1:17" s="7" customFormat="1" ht="11.25" customHeight="1">
      <c r="A306" s="463"/>
      <c r="B306" s="460" t="s">
        <v>127</v>
      </c>
      <c r="C306" s="460" t="s">
        <v>887</v>
      </c>
      <c r="D306" s="382">
        <v>507</v>
      </c>
      <c r="E306" s="387">
        <f t="shared" si="88"/>
        <v>506.16</v>
      </c>
      <c r="F306" s="387">
        <f t="shared" si="89"/>
        <v>0</v>
      </c>
      <c r="G306" s="387">
        <f t="shared" si="90"/>
        <v>506.16</v>
      </c>
      <c r="H306" s="387">
        <f t="shared" si="91"/>
        <v>506.16</v>
      </c>
      <c r="I306" s="387">
        <f t="shared" si="92"/>
        <v>0</v>
      </c>
      <c r="J306" s="387"/>
      <c r="K306" s="387"/>
      <c r="L306" s="387"/>
      <c r="M306" s="387">
        <f t="shared" si="93"/>
        <v>506.16</v>
      </c>
      <c r="N306" s="387"/>
      <c r="O306" s="387"/>
      <c r="P306" s="387"/>
      <c r="Q306" s="404">
        <v>506.16</v>
      </c>
    </row>
    <row r="307" spans="1:17" s="7" customFormat="1" ht="11.25" customHeight="1">
      <c r="A307" s="463"/>
      <c r="B307" s="460" t="s">
        <v>127</v>
      </c>
      <c r="C307" s="460" t="s">
        <v>972</v>
      </c>
      <c r="D307" s="382">
        <v>90</v>
      </c>
      <c r="E307" s="387">
        <f t="shared" si="88"/>
        <v>89.32</v>
      </c>
      <c r="F307" s="387">
        <f t="shared" si="89"/>
        <v>89.32</v>
      </c>
      <c r="G307" s="387">
        <f t="shared" si="90"/>
        <v>0</v>
      </c>
      <c r="H307" s="387">
        <f t="shared" si="91"/>
        <v>89.32</v>
      </c>
      <c r="I307" s="387">
        <f t="shared" si="92"/>
        <v>89.32</v>
      </c>
      <c r="J307" s="387"/>
      <c r="K307" s="387"/>
      <c r="L307" s="387">
        <v>89.32</v>
      </c>
      <c r="M307" s="387">
        <f t="shared" si="93"/>
        <v>0</v>
      </c>
      <c r="N307" s="387"/>
      <c r="O307" s="387"/>
      <c r="P307" s="387"/>
      <c r="Q307" s="404"/>
    </row>
    <row r="308" spans="1:17" s="7" customFormat="1" ht="11.25" customHeight="1">
      <c r="A308" s="463"/>
      <c r="B308" s="460" t="s">
        <v>320</v>
      </c>
      <c r="C308" s="460" t="s">
        <v>888</v>
      </c>
      <c r="D308" s="382">
        <v>16392</v>
      </c>
      <c r="E308" s="387">
        <f t="shared" si="88"/>
        <v>16393.89</v>
      </c>
      <c r="F308" s="387">
        <f t="shared" si="89"/>
        <v>0</v>
      </c>
      <c r="G308" s="387">
        <f t="shared" si="90"/>
        <v>16393.89</v>
      </c>
      <c r="H308" s="387">
        <f t="shared" si="91"/>
        <v>16393.89</v>
      </c>
      <c r="I308" s="387">
        <f t="shared" si="92"/>
        <v>0</v>
      </c>
      <c r="J308" s="387"/>
      <c r="K308" s="387"/>
      <c r="L308" s="387"/>
      <c r="M308" s="387">
        <f t="shared" si="93"/>
        <v>16393.89</v>
      </c>
      <c r="N308" s="387"/>
      <c r="O308" s="387"/>
      <c r="P308" s="387"/>
      <c r="Q308" s="404">
        <v>16393.89</v>
      </c>
    </row>
    <row r="309" spans="1:17" s="7" customFormat="1" ht="11.25" customHeight="1">
      <c r="A309" s="463"/>
      <c r="B309" s="460" t="s">
        <v>320</v>
      </c>
      <c r="C309" s="460" t="s">
        <v>31</v>
      </c>
      <c r="D309" s="382">
        <v>2892</v>
      </c>
      <c r="E309" s="387">
        <f t="shared" si="88"/>
        <v>2892.99</v>
      </c>
      <c r="F309" s="387">
        <f t="shared" si="89"/>
        <v>2892.99</v>
      </c>
      <c r="G309" s="387">
        <f t="shared" si="90"/>
        <v>0</v>
      </c>
      <c r="H309" s="387">
        <f t="shared" si="91"/>
        <v>2892.99</v>
      </c>
      <c r="I309" s="387">
        <f t="shared" si="92"/>
        <v>2892.99</v>
      </c>
      <c r="J309" s="387"/>
      <c r="K309" s="387"/>
      <c r="L309" s="387">
        <v>2892.99</v>
      </c>
      <c r="M309" s="387">
        <f t="shared" si="93"/>
        <v>0</v>
      </c>
      <c r="N309" s="387"/>
      <c r="O309" s="387"/>
      <c r="P309" s="387"/>
      <c r="Q309" s="404"/>
    </row>
    <row r="310" spans="1:17" s="7" customFormat="1" ht="11.25" customHeight="1">
      <c r="A310" s="463"/>
      <c r="B310" s="460" t="s">
        <v>449</v>
      </c>
      <c r="C310" s="460" t="s">
        <v>945</v>
      </c>
      <c r="D310" s="382">
        <v>77</v>
      </c>
      <c r="E310" s="387">
        <f t="shared" si="88"/>
        <v>76.07</v>
      </c>
      <c r="F310" s="387">
        <f t="shared" si="89"/>
        <v>0</v>
      </c>
      <c r="G310" s="387">
        <f t="shared" si="90"/>
        <v>76.07</v>
      </c>
      <c r="H310" s="387">
        <f t="shared" si="91"/>
        <v>76.07</v>
      </c>
      <c r="I310" s="387">
        <f t="shared" si="92"/>
        <v>0</v>
      </c>
      <c r="J310" s="387"/>
      <c r="K310" s="387"/>
      <c r="L310" s="387"/>
      <c r="M310" s="387">
        <f t="shared" si="93"/>
        <v>76.07</v>
      </c>
      <c r="N310" s="387"/>
      <c r="O310" s="387"/>
      <c r="P310" s="387"/>
      <c r="Q310" s="404">
        <v>76.07</v>
      </c>
    </row>
    <row r="311" spans="1:17" s="7" customFormat="1" ht="11.25" customHeight="1">
      <c r="A311" s="463"/>
      <c r="B311" s="460" t="s">
        <v>449</v>
      </c>
      <c r="C311" s="460" t="s">
        <v>32</v>
      </c>
      <c r="D311" s="382">
        <v>14</v>
      </c>
      <c r="E311" s="387">
        <f t="shared" si="88"/>
        <v>13.43</v>
      </c>
      <c r="F311" s="387">
        <f t="shared" si="89"/>
        <v>13.43</v>
      </c>
      <c r="G311" s="387">
        <f t="shared" si="90"/>
        <v>0</v>
      </c>
      <c r="H311" s="387">
        <f t="shared" si="91"/>
        <v>13.43</v>
      </c>
      <c r="I311" s="387">
        <f t="shared" si="92"/>
        <v>13.43</v>
      </c>
      <c r="J311" s="387"/>
      <c r="K311" s="387"/>
      <c r="L311" s="387">
        <v>13.43</v>
      </c>
      <c r="M311" s="387">
        <f t="shared" si="93"/>
        <v>0</v>
      </c>
      <c r="N311" s="387"/>
      <c r="O311" s="387"/>
      <c r="P311" s="387"/>
      <c r="Q311" s="404"/>
    </row>
    <row r="312" spans="1:17" s="7" customFormat="1" ht="11.25" customHeight="1">
      <c r="A312" s="463"/>
      <c r="B312" s="460" t="s">
        <v>450</v>
      </c>
      <c r="C312" s="460" t="s">
        <v>998</v>
      </c>
      <c r="D312" s="382">
        <v>3484</v>
      </c>
      <c r="E312" s="387">
        <f t="shared" si="88"/>
        <v>3484.13</v>
      </c>
      <c r="F312" s="387">
        <f t="shared" si="89"/>
        <v>0</v>
      </c>
      <c r="G312" s="387">
        <f t="shared" si="90"/>
        <v>3484.13</v>
      </c>
      <c r="H312" s="387">
        <f t="shared" si="91"/>
        <v>3484.13</v>
      </c>
      <c r="I312" s="387">
        <f t="shared" si="92"/>
        <v>0</v>
      </c>
      <c r="J312" s="387"/>
      <c r="K312" s="387"/>
      <c r="L312" s="387"/>
      <c r="M312" s="387">
        <f t="shared" si="93"/>
        <v>3484.13</v>
      </c>
      <c r="N312" s="387"/>
      <c r="O312" s="387"/>
      <c r="P312" s="387"/>
      <c r="Q312" s="404">
        <v>3484.13</v>
      </c>
    </row>
    <row r="313" spans="1:17" s="7" customFormat="1" ht="11.25" customHeight="1">
      <c r="A313" s="467"/>
      <c r="B313" s="347" t="s">
        <v>450</v>
      </c>
      <c r="C313" s="460" t="s">
        <v>889</v>
      </c>
      <c r="D313" s="382">
        <v>614</v>
      </c>
      <c r="E313" s="387">
        <f t="shared" si="88"/>
        <v>614.85</v>
      </c>
      <c r="F313" s="387">
        <f t="shared" si="89"/>
        <v>614.85</v>
      </c>
      <c r="G313" s="387">
        <f t="shared" si="90"/>
        <v>0</v>
      </c>
      <c r="H313" s="387">
        <f t="shared" si="91"/>
        <v>614.85</v>
      </c>
      <c r="I313" s="387">
        <f t="shared" si="92"/>
        <v>614.85</v>
      </c>
      <c r="J313" s="387"/>
      <c r="K313" s="387"/>
      <c r="L313" s="387">
        <v>614.85</v>
      </c>
      <c r="M313" s="387">
        <f t="shared" si="93"/>
        <v>0</v>
      </c>
      <c r="N313" s="387"/>
      <c r="O313" s="387"/>
      <c r="P313" s="387"/>
      <c r="Q313" s="404"/>
    </row>
    <row r="314" spans="1:17" s="7" customFormat="1" ht="11.25" customHeight="1">
      <c r="A314" s="466"/>
      <c r="B314" s="937" t="s">
        <v>282</v>
      </c>
      <c r="C314" s="937"/>
      <c r="D314" s="937"/>
      <c r="E314" s="937"/>
      <c r="F314" s="937"/>
      <c r="G314" s="937"/>
      <c r="H314" s="937"/>
      <c r="I314" s="937"/>
      <c r="J314" s="937"/>
      <c r="K314" s="937"/>
      <c r="L314" s="937"/>
      <c r="M314" s="937"/>
      <c r="N314" s="937"/>
      <c r="O314" s="937"/>
      <c r="P314" s="937"/>
      <c r="Q314" s="943"/>
    </row>
    <row r="315" spans="1:17" s="7" customFormat="1" ht="11.25" customHeight="1">
      <c r="A315" s="463"/>
      <c r="B315" s="938" t="s">
        <v>975</v>
      </c>
      <c r="C315" s="939"/>
      <c r="D315" s="939"/>
      <c r="E315" s="939"/>
      <c r="F315" s="939"/>
      <c r="G315" s="939"/>
      <c r="H315" s="939"/>
      <c r="I315" s="939"/>
      <c r="J315" s="939"/>
      <c r="K315" s="939"/>
      <c r="L315" s="939"/>
      <c r="M315" s="939"/>
      <c r="N315" s="939"/>
      <c r="O315" s="939"/>
      <c r="P315" s="939"/>
      <c r="Q315" s="942"/>
    </row>
    <row r="316" spans="1:17" s="7" customFormat="1" ht="11.25" customHeight="1">
      <c r="A316" s="463"/>
      <c r="B316" s="931" t="s">
        <v>270</v>
      </c>
      <c r="C316" s="932"/>
      <c r="D316" s="932"/>
      <c r="E316" s="932"/>
      <c r="F316" s="932"/>
      <c r="G316" s="932"/>
      <c r="H316" s="932"/>
      <c r="I316" s="932"/>
      <c r="J316" s="932"/>
      <c r="K316" s="932"/>
      <c r="L316" s="932"/>
      <c r="M316" s="932"/>
      <c r="N316" s="932"/>
      <c r="O316" s="932"/>
      <c r="P316" s="932"/>
      <c r="Q316" s="933"/>
    </row>
    <row r="317" spans="1:17" s="7" customFormat="1" ht="11.25" customHeight="1">
      <c r="A317" s="463"/>
      <c r="B317" s="931" t="s">
        <v>271</v>
      </c>
      <c r="C317" s="932"/>
      <c r="D317" s="932"/>
      <c r="E317" s="932"/>
      <c r="F317" s="932"/>
      <c r="G317" s="932"/>
      <c r="H317" s="932"/>
      <c r="I317" s="932"/>
      <c r="J317" s="932"/>
      <c r="K317" s="932"/>
      <c r="L317" s="932"/>
      <c r="M317" s="932"/>
      <c r="N317" s="932"/>
      <c r="O317" s="932"/>
      <c r="P317" s="932"/>
      <c r="Q317" s="933"/>
    </row>
    <row r="318" spans="1:17" s="7" customFormat="1" ht="11.25" customHeight="1">
      <c r="A318" s="463"/>
      <c r="B318" s="421" t="s">
        <v>229</v>
      </c>
      <c r="C318" s="421" t="s">
        <v>965</v>
      </c>
      <c r="D318" s="465">
        <f>SUM(D319:D336)</f>
        <v>122590</v>
      </c>
      <c r="E318" s="426">
        <f aca="true" t="shared" si="94" ref="E318:Q318">SUM(E319:E336)</f>
        <v>122590.00000000001</v>
      </c>
      <c r="F318" s="426">
        <f t="shared" si="94"/>
        <v>18389.620000000003</v>
      </c>
      <c r="G318" s="426">
        <f t="shared" si="94"/>
        <v>104200.37999999999</v>
      </c>
      <c r="H318" s="426">
        <f t="shared" si="94"/>
        <v>122590.00000000001</v>
      </c>
      <c r="I318" s="426">
        <f t="shared" si="94"/>
        <v>18389.620000000003</v>
      </c>
      <c r="J318" s="426">
        <f t="shared" si="94"/>
        <v>0</v>
      </c>
      <c r="K318" s="426">
        <f t="shared" si="94"/>
        <v>0</v>
      </c>
      <c r="L318" s="426">
        <f t="shared" si="94"/>
        <v>18389.620000000003</v>
      </c>
      <c r="M318" s="426">
        <f t="shared" si="94"/>
        <v>104200.37999999999</v>
      </c>
      <c r="N318" s="426">
        <f t="shared" si="94"/>
        <v>0</v>
      </c>
      <c r="O318" s="426">
        <f t="shared" si="94"/>
        <v>0</v>
      </c>
      <c r="P318" s="426">
        <f t="shared" si="94"/>
        <v>0</v>
      </c>
      <c r="Q318" s="429">
        <f t="shared" si="94"/>
        <v>104200.37999999999</v>
      </c>
    </row>
    <row r="319" spans="1:17" s="7" customFormat="1" ht="11.25" customHeight="1">
      <c r="A319" s="463"/>
      <c r="B319" s="620" t="s">
        <v>424</v>
      </c>
      <c r="C319" s="620" t="s">
        <v>265</v>
      </c>
      <c r="D319" s="618">
        <v>2849</v>
      </c>
      <c r="E319" s="387">
        <f>F319+G319</f>
        <v>2849.1</v>
      </c>
      <c r="F319" s="387">
        <f>I319</f>
        <v>0</v>
      </c>
      <c r="G319" s="387">
        <f>M319</f>
        <v>2849.1</v>
      </c>
      <c r="H319" s="387">
        <f>I319+M319</f>
        <v>2849.1</v>
      </c>
      <c r="I319" s="387">
        <f>L319</f>
        <v>0</v>
      </c>
      <c r="J319" s="254"/>
      <c r="K319" s="254"/>
      <c r="L319" s="254"/>
      <c r="M319" s="387">
        <f>Q319</f>
        <v>2849.1</v>
      </c>
      <c r="N319" s="254"/>
      <c r="O319" s="254"/>
      <c r="P319" s="254"/>
      <c r="Q319" s="619">
        <v>2849.1</v>
      </c>
    </row>
    <row r="320" spans="1:17" s="7" customFormat="1" ht="11.25" customHeight="1">
      <c r="A320" s="463"/>
      <c r="B320" s="620" t="s">
        <v>424</v>
      </c>
      <c r="C320" s="620" t="s">
        <v>90</v>
      </c>
      <c r="D320" s="618">
        <v>13023</v>
      </c>
      <c r="E320" s="387">
        <f>F320+G320</f>
        <v>13022.85</v>
      </c>
      <c r="F320" s="387">
        <f>I320</f>
        <v>13022.85</v>
      </c>
      <c r="G320" s="387">
        <f>M320</f>
        <v>0</v>
      </c>
      <c r="H320" s="387">
        <f>I320+M320</f>
        <v>13022.85</v>
      </c>
      <c r="I320" s="387">
        <f>L320</f>
        <v>13022.85</v>
      </c>
      <c r="J320" s="254"/>
      <c r="K320" s="254"/>
      <c r="L320" s="254">
        <v>13022.85</v>
      </c>
      <c r="M320" s="387">
        <f>Q320</f>
        <v>0</v>
      </c>
      <c r="N320" s="254"/>
      <c r="O320" s="254"/>
      <c r="P320" s="254"/>
      <c r="Q320" s="619"/>
    </row>
    <row r="321" spans="1:17" s="7" customFormat="1" ht="11.25" customHeight="1">
      <c r="A321" s="463"/>
      <c r="B321" s="460" t="s">
        <v>83</v>
      </c>
      <c r="C321" s="460" t="s">
        <v>255</v>
      </c>
      <c r="D321" s="382">
        <v>22995</v>
      </c>
      <c r="E321" s="387">
        <f>F321+G321</f>
        <v>22994.79</v>
      </c>
      <c r="F321" s="387">
        <f>I321</f>
        <v>0</v>
      </c>
      <c r="G321" s="387">
        <f>M321</f>
        <v>22994.79</v>
      </c>
      <c r="H321" s="387">
        <f>I321+M321</f>
        <v>22994.79</v>
      </c>
      <c r="I321" s="387">
        <f>L321</f>
        <v>0</v>
      </c>
      <c r="J321" s="387"/>
      <c r="K321" s="387"/>
      <c r="L321" s="387"/>
      <c r="M321" s="387">
        <f>Q321</f>
        <v>22994.79</v>
      </c>
      <c r="N321" s="387"/>
      <c r="O321" s="387"/>
      <c r="P321" s="387"/>
      <c r="Q321" s="404">
        <v>22994.79</v>
      </c>
    </row>
    <row r="322" spans="1:17" s="7" customFormat="1" ht="11.25" customHeight="1">
      <c r="A322" s="463"/>
      <c r="B322" s="460" t="s">
        <v>83</v>
      </c>
      <c r="C322" s="460" t="s">
        <v>87</v>
      </c>
      <c r="D322" s="382">
        <v>1217</v>
      </c>
      <c r="E322" s="387">
        <f aca="true" t="shared" si="95" ref="E322:E336">F322+G322</f>
        <v>1216.59</v>
      </c>
      <c r="F322" s="387">
        <f aca="true" t="shared" si="96" ref="F322:F336">I322</f>
        <v>1216.59</v>
      </c>
      <c r="G322" s="387">
        <f aca="true" t="shared" si="97" ref="G322:G336">M322</f>
        <v>0</v>
      </c>
      <c r="H322" s="387">
        <f aca="true" t="shared" si="98" ref="H322:H336">I322+M322</f>
        <v>1216.59</v>
      </c>
      <c r="I322" s="387">
        <f aca="true" t="shared" si="99" ref="I322:I336">L322</f>
        <v>1216.59</v>
      </c>
      <c r="J322" s="387"/>
      <c r="K322" s="387"/>
      <c r="L322" s="387">
        <v>1216.59</v>
      </c>
      <c r="M322" s="387">
        <f aca="true" t="shared" si="100" ref="M322:M336">Q322</f>
        <v>0</v>
      </c>
      <c r="N322" s="387"/>
      <c r="O322" s="387"/>
      <c r="P322" s="387"/>
      <c r="Q322" s="404"/>
    </row>
    <row r="323" spans="1:17" s="7" customFormat="1" ht="11.25" customHeight="1">
      <c r="A323" s="463"/>
      <c r="B323" s="460" t="s">
        <v>298</v>
      </c>
      <c r="C323" s="755" t="s">
        <v>231</v>
      </c>
      <c r="D323" s="382">
        <v>3679</v>
      </c>
      <c r="E323" s="387">
        <f t="shared" si="95"/>
        <v>3679.39</v>
      </c>
      <c r="F323" s="387">
        <f t="shared" si="96"/>
        <v>0</v>
      </c>
      <c r="G323" s="387">
        <f t="shared" si="97"/>
        <v>3679.39</v>
      </c>
      <c r="H323" s="387">
        <f t="shared" si="98"/>
        <v>3679.39</v>
      </c>
      <c r="I323" s="387">
        <f t="shared" si="99"/>
        <v>0</v>
      </c>
      <c r="J323" s="387"/>
      <c r="K323" s="387"/>
      <c r="L323" s="387"/>
      <c r="M323" s="387">
        <f t="shared" si="100"/>
        <v>3679.39</v>
      </c>
      <c r="N323" s="387"/>
      <c r="O323" s="387"/>
      <c r="P323" s="387"/>
      <c r="Q323" s="404">
        <v>3679.39</v>
      </c>
    </row>
    <row r="324" spans="1:17" s="7" customFormat="1" ht="11.25" customHeight="1">
      <c r="A324" s="468" t="s">
        <v>272</v>
      </c>
      <c r="B324" s="460" t="s">
        <v>298</v>
      </c>
      <c r="C324" s="460" t="s">
        <v>28</v>
      </c>
      <c r="D324" s="382">
        <v>195</v>
      </c>
      <c r="E324" s="387">
        <f t="shared" si="95"/>
        <v>194.93</v>
      </c>
      <c r="F324" s="387">
        <f t="shared" si="96"/>
        <v>194.93</v>
      </c>
      <c r="G324" s="387">
        <f t="shared" si="97"/>
        <v>0</v>
      </c>
      <c r="H324" s="387">
        <f t="shared" si="98"/>
        <v>194.93</v>
      </c>
      <c r="I324" s="387">
        <f t="shared" si="99"/>
        <v>194.93</v>
      </c>
      <c r="J324" s="387"/>
      <c r="K324" s="387"/>
      <c r="L324" s="387">
        <v>194.93</v>
      </c>
      <c r="M324" s="387">
        <f t="shared" si="100"/>
        <v>0</v>
      </c>
      <c r="N324" s="387"/>
      <c r="O324" s="387"/>
      <c r="P324" s="387"/>
      <c r="Q324" s="404"/>
    </row>
    <row r="325" spans="1:17" s="7" customFormat="1" ht="11.25" customHeight="1">
      <c r="A325" s="463"/>
      <c r="B325" s="460" t="s">
        <v>125</v>
      </c>
      <c r="C325" s="460" t="s">
        <v>232</v>
      </c>
      <c r="D325" s="382">
        <v>589</v>
      </c>
      <c r="E325" s="387">
        <f t="shared" si="95"/>
        <v>589.48</v>
      </c>
      <c r="F325" s="387">
        <f t="shared" si="96"/>
        <v>0</v>
      </c>
      <c r="G325" s="387">
        <f t="shared" si="97"/>
        <v>589.48</v>
      </c>
      <c r="H325" s="387">
        <f t="shared" si="98"/>
        <v>589.48</v>
      </c>
      <c r="I325" s="387">
        <f t="shared" si="99"/>
        <v>0</v>
      </c>
      <c r="J325" s="387"/>
      <c r="K325" s="387"/>
      <c r="L325" s="387"/>
      <c r="M325" s="387">
        <f t="shared" si="100"/>
        <v>589.48</v>
      </c>
      <c r="N325" s="387"/>
      <c r="O325" s="387"/>
      <c r="P325" s="387"/>
      <c r="Q325" s="404">
        <v>589.48</v>
      </c>
    </row>
    <row r="326" spans="1:17" s="7" customFormat="1" ht="11.25" customHeight="1">
      <c r="A326" s="463"/>
      <c r="B326" s="460" t="s">
        <v>125</v>
      </c>
      <c r="C326" s="460" t="s">
        <v>29</v>
      </c>
      <c r="D326" s="382">
        <v>31</v>
      </c>
      <c r="E326" s="387">
        <f t="shared" si="95"/>
        <v>31.21</v>
      </c>
      <c r="F326" s="387">
        <f t="shared" si="96"/>
        <v>31.21</v>
      </c>
      <c r="G326" s="387">
        <f t="shared" si="97"/>
        <v>0</v>
      </c>
      <c r="H326" s="387">
        <f t="shared" si="98"/>
        <v>31.21</v>
      </c>
      <c r="I326" s="387">
        <f t="shared" si="99"/>
        <v>31.21</v>
      </c>
      <c r="J326" s="387"/>
      <c r="K326" s="387"/>
      <c r="L326" s="387">
        <v>31.21</v>
      </c>
      <c r="M326" s="387">
        <f t="shared" si="100"/>
        <v>0</v>
      </c>
      <c r="N326" s="387"/>
      <c r="O326" s="387"/>
      <c r="P326" s="387"/>
      <c r="Q326" s="404"/>
    </row>
    <row r="327" spans="1:17" s="7" customFormat="1" ht="11.25" customHeight="1">
      <c r="A327" s="463"/>
      <c r="B327" s="460" t="s">
        <v>996</v>
      </c>
      <c r="C327" s="460" t="s">
        <v>233</v>
      </c>
      <c r="D327" s="382">
        <v>11966</v>
      </c>
      <c r="E327" s="387">
        <f t="shared" si="95"/>
        <v>11966.14</v>
      </c>
      <c r="F327" s="387">
        <f t="shared" si="96"/>
        <v>0</v>
      </c>
      <c r="G327" s="387">
        <f t="shared" si="97"/>
        <v>11966.14</v>
      </c>
      <c r="H327" s="387">
        <f t="shared" si="98"/>
        <v>11966.14</v>
      </c>
      <c r="I327" s="387">
        <f t="shared" si="99"/>
        <v>0</v>
      </c>
      <c r="J327" s="387"/>
      <c r="K327" s="387"/>
      <c r="L327" s="387"/>
      <c r="M327" s="387">
        <f t="shared" si="100"/>
        <v>11966.14</v>
      </c>
      <c r="N327" s="387"/>
      <c r="O327" s="387"/>
      <c r="P327" s="387"/>
      <c r="Q327" s="404">
        <v>11966.14</v>
      </c>
    </row>
    <row r="328" spans="1:17" s="7" customFormat="1" ht="11.25" customHeight="1">
      <c r="A328" s="463"/>
      <c r="B328" s="460" t="s">
        <v>996</v>
      </c>
      <c r="C328" s="460" t="s">
        <v>30</v>
      </c>
      <c r="D328" s="382">
        <v>634</v>
      </c>
      <c r="E328" s="387">
        <f t="shared" si="95"/>
        <v>633.86</v>
      </c>
      <c r="F328" s="387">
        <f t="shared" si="96"/>
        <v>633.86</v>
      </c>
      <c r="G328" s="387">
        <f t="shared" si="97"/>
        <v>0</v>
      </c>
      <c r="H328" s="387">
        <f t="shared" si="98"/>
        <v>633.86</v>
      </c>
      <c r="I328" s="387">
        <f t="shared" si="99"/>
        <v>633.86</v>
      </c>
      <c r="J328" s="387"/>
      <c r="K328" s="387"/>
      <c r="L328" s="387">
        <v>633.86</v>
      </c>
      <c r="M328" s="387">
        <f t="shared" si="100"/>
        <v>0</v>
      </c>
      <c r="N328" s="387"/>
      <c r="O328" s="387"/>
      <c r="P328" s="387"/>
      <c r="Q328" s="404"/>
    </row>
    <row r="329" spans="1:17" s="7" customFormat="1" ht="11.25" customHeight="1">
      <c r="A329" s="463"/>
      <c r="B329" s="460" t="s">
        <v>127</v>
      </c>
      <c r="C329" s="460" t="s">
        <v>887</v>
      </c>
      <c r="D329" s="382">
        <v>27906</v>
      </c>
      <c r="E329" s="387">
        <f t="shared" si="95"/>
        <v>27906.01</v>
      </c>
      <c r="F329" s="387">
        <f t="shared" si="96"/>
        <v>0</v>
      </c>
      <c r="G329" s="387">
        <f t="shared" si="97"/>
        <v>27906.01</v>
      </c>
      <c r="H329" s="387">
        <f t="shared" si="98"/>
        <v>27906.01</v>
      </c>
      <c r="I329" s="387">
        <f t="shared" si="99"/>
        <v>0</v>
      </c>
      <c r="J329" s="387"/>
      <c r="K329" s="387"/>
      <c r="L329" s="387"/>
      <c r="M329" s="387">
        <f t="shared" si="100"/>
        <v>27906.01</v>
      </c>
      <c r="N329" s="387"/>
      <c r="O329" s="387"/>
      <c r="P329" s="387"/>
      <c r="Q329" s="404">
        <v>27906.01</v>
      </c>
    </row>
    <row r="330" spans="1:17" s="7" customFormat="1" ht="11.25" customHeight="1">
      <c r="A330" s="463"/>
      <c r="B330" s="460" t="s">
        <v>127</v>
      </c>
      <c r="C330" s="460" t="s">
        <v>972</v>
      </c>
      <c r="D330" s="382">
        <v>1478</v>
      </c>
      <c r="E330" s="387">
        <f t="shared" si="95"/>
        <v>1477.98</v>
      </c>
      <c r="F330" s="387">
        <f t="shared" si="96"/>
        <v>1477.98</v>
      </c>
      <c r="G330" s="387">
        <f t="shared" si="97"/>
        <v>0</v>
      </c>
      <c r="H330" s="387">
        <f t="shared" si="98"/>
        <v>1477.98</v>
      </c>
      <c r="I330" s="387">
        <f t="shared" si="99"/>
        <v>1477.98</v>
      </c>
      <c r="J330" s="387"/>
      <c r="K330" s="387"/>
      <c r="L330" s="387">
        <v>1477.98</v>
      </c>
      <c r="M330" s="387">
        <f t="shared" si="100"/>
        <v>0</v>
      </c>
      <c r="N330" s="387"/>
      <c r="O330" s="387"/>
      <c r="P330" s="387"/>
      <c r="Q330" s="404"/>
    </row>
    <row r="331" spans="1:17" s="7" customFormat="1" ht="11.25" customHeight="1">
      <c r="A331" s="463"/>
      <c r="B331" s="460" t="s">
        <v>320</v>
      </c>
      <c r="C331" s="460" t="s">
        <v>888</v>
      </c>
      <c r="D331" s="382">
        <v>32050</v>
      </c>
      <c r="E331" s="387">
        <f t="shared" si="95"/>
        <v>32050.15</v>
      </c>
      <c r="F331" s="387">
        <f t="shared" si="96"/>
        <v>0</v>
      </c>
      <c r="G331" s="387">
        <f t="shared" si="97"/>
        <v>32050.15</v>
      </c>
      <c r="H331" s="387">
        <f t="shared" si="98"/>
        <v>32050.15</v>
      </c>
      <c r="I331" s="387">
        <f t="shared" si="99"/>
        <v>0</v>
      </c>
      <c r="J331" s="387"/>
      <c r="K331" s="387"/>
      <c r="L331" s="387"/>
      <c r="M331" s="387">
        <f t="shared" si="100"/>
        <v>32050.15</v>
      </c>
      <c r="N331" s="387"/>
      <c r="O331" s="387"/>
      <c r="P331" s="387"/>
      <c r="Q331" s="404">
        <v>32050.15</v>
      </c>
    </row>
    <row r="332" spans="1:17" s="7" customFormat="1" ht="11.25" customHeight="1">
      <c r="A332" s="463"/>
      <c r="B332" s="460" t="s">
        <v>320</v>
      </c>
      <c r="C332" s="460" t="s">
        <v>31</v>
      </c>
      <c r="D332" s="382">
        <v>1698</v>
      </c>
      <c r="E332" s="387">
        <f t="shared" si="95"/>
        <v>1697.52</v>
      </c>
      <c r="F332" s="387">
        <f t="shared" si="96"/>
        <v>1697.52</v>
      </c>
      <c r="G332" s="387">
        <f t="shared" si="97"/>
        <v>0</v>
      </c>
      <c r="H332" s="387">
        <f t="shared" si="98"/>
        <v>1697.52</v>
      </c>
      <c r="I332" s="387">
        <f t="shared" si="99"/>
        <v>1697.52</v>
      </c>
      <c r="J332" s="387"/>
      <c r="K332" s="387"/>
      <c r="L332" s="387">
        <v>1697.52</v>
      </c>
      <c r="M332" s="387">
        <f t="shared" si="100"/>
        <v>0</v>
      </c>
      <c r="N332" s="387"/>
      <c r="O332" s="387"/>
      <c r="P332" s="387"/>
      <c r="Q332" s="404"/>
    </row>
    <row r="333" spans="1:17" s="7" customFormat="1" ht="11.25" customHeight="1">
      <c r="A333" s="463"/>
      <c r="B333" s="460" t="s">
        <v>449</v>
      </c>
      <c r="C333" s="460" t="s">
        <v>103</v>
      </c>
      <c r="D333" s="382">
        <v>218</v>
      </c>
      <c r="E333" s="387">
        <f t="shared" si="95"/>
        <v>218.43</v>
      </c>
      <c r="F333" s="387">
        <f t="shared" si="96"/>
        <v>0</v>
      </c>
      <c r="G333" s="387">
        <f t="shared" si="97"/>
        <v>218.43</v>
      </c>
      <c r="H333" s="387">
        <f t="shared" si="98"/>
        <v>218.43</v>
      </c>
      <c r="I333" s="387">
        <f t="shared" si="99"/>
        <v>0</v>
      </c>
      <c r="J333" s="387"/>
      <c r="K333" s="387"/>
      <c r="L333" s="387"/>
      <c r="M333" s="387">
        <f t="shared" si="100"/>
        <v>218.43</v>
      </c>
      <c r="N333" s="387"/>
      <c r="O333" s="387"/>
      <c r="P333" s="387"/>
      <c r="Q333" s="404">
        <v>218.43</v>
      </c>
    </row>
    <row r="334" spans="1:17" s="7" customFormat="1" ht="11.25" customHeight="1">
      <c r="A334" s="463"/>
      <c r="B334" s="460" t="s">
        <v>449</v>
      </c>
      <c r="C334" s="460" t="s">
        <v>32</v>
      </c>
      <c r="D334" s="382">
        <v>12</v>
      </c>
      <c r="E334" s="387">
        <f t="shared" si="95"/>
        <v>11.57</v>
      </c>
      <c r="F334" s="387">
        <f t="shared" si="96"/>
        <v>11.57</v>
      </c>
      <c r="G334" s="387">
        <f t="shared" si="97"/>
        <v>0</v>
      </c>
      <c r="H334" s="387">
        <f t="shared" si="98"/>
        <v>11.57</v>
      </c>
      <c r="I334" s="387">
        <f t="shared" si="99"/>
        <v>11.57</v>
      </c>
      <c r="J334" s="387"/>
      <c r="K334" s="387"/>
      <c r="L334" s="387">
        <v>11.57</v>
      </c>
      <c r="M334" s="387">
        <f t="shared" si="100"/>
        <v>0</v>
      </c>
      <c r="N334" s="387"/>
      <c r="O334" s="387"/>
      <c r="P334" s="387"/>
      <c r="Q334" s="404"/>
    </row>
    <row r="335" spans="1:17" s="7" customFormat="1" ht="11.25" customHeight="1">
      <c r="A335" s="463"/>
      <c r="B335" s="460" t="s">
        <v>450</v>
      </c>
      <c r="C335" s="460" t="s">
        <v>104</v>
      </c>
      <c r="D335" s="382">
        <v>1947</v>
      </c>
      <c r="E335" s="387">
        <f t="shared" si="95"/>
        <v>1946.89</v>
      </c>
      <c r="F335" s="387">
        <f t="shared" si="96"/>
        <v>0</v>
      </c>
      <c r="G335" s="387">
        <f t="shared" si="97"/>
        <v>1946.89</v>
      </c>
      <c r="H335" s="387">
        <f t="shared" si="98"/>
        <v>1946.89</v>
      </c>
      <c r="I335" s="387">
        <f t="shared" si="99"/>
        <v>0</v>
      </c>
      <c r="J335" s="387"/>
      <c r="K335" s="387"/>
      <c r="L335" s="387"/>
      <c r="M335" s="387">
        <f t="shared" si="100"/>
        <v>1946.89</v>
      </c>
      <c r="N335" s="387"/>
      <c r="O335" s="387"/>
      <c r="P335" s="387"/>
      <c r="Q335" s="404">
        <v>1946.89</v>
      </c>
    </row>
    <row r="336" spans="1:17" s="7" customFormat="1" ht="11.25" customHeight="1">
      <c r="A336" s="467"/>
      <c r="B336" s="347" t="s">
        <v>450</v>
      </c>
      <c r="C336" s="460" t="s">
        <v>102</v>
      </c>
      <c r="D336" s="382">
        <v>103</v>
      </c>
      <c r="E336" s="387">
        <f t="shared" si="95"/>
        <v>103.11</v>
      </c>
      <c r="F336" s="387">
        <f t="shared" si="96"/>
        <v>103.11</v>
      </c>
      <c r="G336" s="387">
        <f t="shared" si="97"/>
        <v>0</v>
      </c>
      <c r="H336" s="387">
        <f t="shared" si="98"/>
        <v>103.11</v>
      </c>
      <c r="I336" s="387">
        <f t="shared" si="99"/>
        <v>103.11</v>
      </c>
      <c r="J336" s="387"/>
      <c r="K336" s="387"/>
      <c r="L336" s="387">
        <v>103.11</v>
      </c>
      <c r="M336" s="387">
        <f t="shared" si="100"/>
        <v>0</v>
      </c>
      <c r="N336" s="387"/>
      <c r="O336" s="387"/>
      <c r="P336" s="387"/>
      <c r="Q336" s="404"/>
    </row>
    <row r="337" spans="1:17" s="7" customFormat="1" ht="11.25" customHeight="1">
      <c r="A337" s="466"/>
      <c r="B337" s="937" t="s">
        <v>282</v>
      </c>
      <c r="C337" s="937"/>
      <c r="D337" s="937"/>
      <c r="E337" s="937"/>
      <c r="F337" s="937"/>
      <c r="G337" s="937"/>
      <c r="H337" s="937"/>
      <c r="I337" s="937"/>
      <c r="J337" s="937"/>
      <c r="K337" s="937"/>
      <c r="L337" s="937"/>
      <c r="M337" s="937"/>
      <c r="N337" s="937"/>
      <c r="O337" s="937"/>
      <c r="P337" s="937"/>
      <c r="Q337" s="943"/>
    </row>
    <row r="338" spans="1:17" s="7" customFormat="1" ht="11.25" customHeight="1">
      <c r="A338" s="463"/>
      <c r="B338" s="938" t="s">
        <v>975</v>
      </c>
      <c r="C338" s="939"/>
      <c r="D338" s="939"/>
      <c r="E338" s="939"/>
      <c r="F338" s="939"/>
      <c r="G338" s="939"/>
      <c r="H338" s="939"/>
      <c r="I338" s="939"/>
      <c r="J338" s="939"/>
      <c r="K338" s="939"/>
      <c r="L338" s="939"/>
      <c r="M338" s="939"/>
      <c r="N338" s="939"/>
      <c r="O338" s="939"/>
      <c r="P338" s="939"/>
      <c r="Q338" s="942"/>
    </row>
    <row r="339" spans="1:17" s="7" customFormat="1" ht="11.25" customHeight="1">
      <c r="A339" s="463"/>
      <c r="B339" s="931" t="s">
        <v>89</v>
      </c>
      <c r="C339" s="932"/>
      <c r="D339" s="932"/>
      <c r="E339" s="932"/>
      <c r="F339" s="932"/>
      <c r="G339" s="932"/>
      <c r="H339" s="932"/>
      <c r="I339" s="932"/>
      <c r="J339" s="932"/>
      <c r="K339" s="932"/>
      <c r="L339" s="932"/>
      <c r="M339" s="932"/>
      <c r="N339" s="932"/>
      <c r="O339" s="932"/>
      <c r="P339" s="932"/>
      <c r="Q339" s="933"/>
    </row>
    <row r="340" spans="1:17" s="7" customFormat="1" ht="11.25" customHeight="1">
      <c r="A340" s="463"/>
      <c r="B340" s="931" t="s">
        <v>86</v>
      </c>
      <c r="C340" s="932"/>
      <c r="D340" s="932"/>
      <c r="E340" s="932"/>
      <c r="F340" s="932"/>
      <c r="G340" s="932"/>
      <c r="H340" s="932"/>
      <c r="I340" s="932"/>
      <c r="J340" s="932"/>
      <c r="K340" s="932"/>
      <c r="L340" s="932"/>
      <c r="M340" s="932"/>
      <c r="N340" s="932"/>
      <c r="O340" s="932"/>
      <c r="P340" s="932"/>
      <c r="Q340" s="933"/>
    </row>
    <row r="341" spans="1:17" s="7" customFormat="1" ht="11.25" customHeight="1">
      <c r="A341" s="463"/>
      <c r="B341" s="931" t="s">
        <v>267</v>
      </c>
      <c r="C341" s="932"/>
      <c r="D341" s="932"/>
      <c r="E341" s="932"/>
      <c r="F341" s="932"/>
      <c r="G341" s="932"/>
      <c r="H341" s="932"/>
      <c r="I341" s="932"/>
      <c r="J341" s="932"/>
      <c r="K341" s="932"/>
      <c r="L341" s="932"/>
      <c r="M341" s="932"/>
      <c r="N341" s="932"/>
      <c r="O341" s="932"/>
      <c r="P341" s="932"/>
      <c r="Q341" s="933"/>
    </row>
    <row r="342" spans="1:17" s="7" customFormat="1" ht="11.25" customHeight="1">
      <c r="A342" s="463"/>
      <c r="B342" s="421" t="s">
        <v>229</v>
      </c>
      <c r="C342" s="421" t="s">
        <v>965</v>
      </c>
      <c r="D342" s="465">
        <f>SUM(D343:D358)</f>
        <v>124002</v>
      </c>
      <c r="E342" s="426">
        <f>SUM(E343:E358)</f>
        <v>124002.38999999998</v>
      </c>
      <c r="F342" s="426">
        <f aca="true" t="shared" si="101" ref="F342:Q342">SUM(F343:F358)</f>
        <v>18599.84</v>
      </c>
      <c r="G342" s="426">
        <f t="shared" si="101"/>
        <v>105402.54999999999</v>
      </c>
      <c r="H342" s="426">
        <f t="shared" si="101"/>
        <v>124002.38999999998</v>
      </c>
      <c r="I342" s="426">
        <f t="shared" si="101"/>
        <v>18599.84</v>
      </c>
      <c r="J342" s="426">
        <f t="shared" si="101"/>
        <v>0</v>
      </c>
      <c r="K342" s="426">
        <f t="shared" si="101"/>
        <v>0</v>
      </c>
      <c r="L342" s="426">
        <f t="shared" si="101"/>
        <v>18599.84</v>
      </c>
      <c r="M342" s="426">
        <f t="shared" si="101"/>
        <v>105402.54999999999</v>
      </c>
      <c r="N342" s="426">
        <f t="shared" si="101"/>
        <v>0</v>
      </c>
      <c r="O342" s="426">
        <f t="shared" si="101"/>
        <v>0</v>
      </c>
      <c r="P342" s="426">
        <f t="shared" si="101"/>
        <v>0</v>
      </c>
      <c r="Q342" s="429">
        <f t="shared" si="101"/>
        <v>105402.54999999999</v>
      </c>
    </row>
    <row r="343" spans="1:17" s="7" customFormat="1" ht="11.25" customHeight="1">
      <c r="A343" s="463"/>
      <c r="B343" s="460" t="s">
        <v>83</v>
      </c>
      <c r="C343" s="460" t="s">
        <v>255</v>
      </c>
      <c r="D343" s="382">
        <v>39413</v>
      </c>
      <c r="E343" s="387">
        <f>F343+G343</f>
        <v>39413.06</v>
      </c>
      <c r="F343" s="387">
        <f>I343</f>
        <v>0</v>
      </c>
      <c r="G343" s="387">
        <f>M343</f>
        <v>39413.06</v>
      </c>
      <c r="H343" s="387">
        <f>I343+M343</f>
        <v>39413.06</v>
      </c>
      <c r="I343" s="387">
        <f>L343</f>
        <v>0</v>
      </c>
      <c r="J343" s="387"/>
      <c r="K343" s="387"/>
      <c r="L343" s="387"/>
      <c r="M343" s="387">
        <f>Q343</f>
        <v>39413.06</v>
      </c>
      <c r="N343" s="387"/>
      <c r="O343" s="387"/>
      <c r="P343" s="387"/>
      <c r="Q343" s="404">
        <v>39413.06</v>
      </c>
    </row>
    <row r="344" spans="1:17" s="7" customFormat="1" ht="11.25" customHeight="1">
      <c r="A344" s="463"/>
      <c r="B344" s="460" t="s">
        <v>83</v>
      </c>
      <c r="C344" s="460" t="s">
        <v>87</v>
      </c>
      <c r="D344" s="382">
        <v>6955</v>
      </c>
      <c r="E344" s="387">
        <f aca="true" t="shared" si="102" ref="E344:E358">F344+G344</f>
        <v>6955.26</v>
      </c>
      <c r="F344" s="387">
        <f aca="true" t="shared" si="103" ref="F344:F358">I344</f>
        <v>6955.26</v>
      </c>
      <c r="G344" s="387">
        <f aca="true" t="shared" si="104" ref="G344:G358">M344</f>
        <v>0</v>
      </c>
      <c r="H344" s="387">
        <f aca="true" t="shared" si="105" ref="H344:H358">I344+M344</f>
        <v>6955.26</v>
      </c>
      <c r="I344" s="387">
        <f aca="true" t="shared" si="106" ref="I344:I358">L344</f>
        <v>6955.26</v>
      </c>
      <c r="J344" s="387"/>
      <c r="K344" s="387"/>
      <c r="L344" s="387">
        <v>6955.26</v>
      </c>
      <c r="M344" s="387">
        <f aca="true" t="shared" si="107" ref="M344:M358">Q344</f>
        <v>0</v>
      </c>
      <c r="N344" s="387"/>
      <c r="O344" s="387"/>
      <c r="P344" s="387"/>
      <c r="Q344" s="404"/>
    </row>
    <row r="345" spans="1:17" s="7" customFormat="1" ht="11.25" customHeight="1">
      <c r="A345" s="463"/>
      <c r="B345" s="460" t="s">
        <v>298</v>
      </c>
      <c r="C345" s="755" t="s">
        <v>231</v>
      </c>
      <c r="D345" s="382">
        <v>8657</v>
      </c>
      <c r="E345" s="387">
        <f t="shared" si="102"/>
        <v>8657.31</v>
      </c>
      <c r="F345" s="387">
        <f t="shared" si="103"/>
        <v>0</v>
      </c>
      <c r="G345" s="387">
        <f t="shared" si="104"/>
        <v>8657.31</v>
      </c>
      <c r="H345" s="387">
        <f t="shared" si="105"/>
        <v>8657.31</v>
      </c>
      <c r="I345" s="387">
        <f t="shared" si="106"/>
        <v>0</v>
      </c>
      <c r="J345" s="387"/>
      <c r="K345" s="387"/>
      <c r="L345" s="387"/>
      <c r="M345" s="387">
        <f t="shared" si="107"/>
        <v>8657.31</v>
      </c>
      <c r="N345" s="387"/>
      <c r="O345" s="387"/>
      <c r="P345" s="387"/>
      <c r="Q345" s="404">
        <v>8657.31</v>
      </c>
    </row>
    <row r="346" spans="1:17" s="7" customFormat="1" ht="11.25" customHeight="1">
      <c r="A346" s="468" t="s">
        <v>268</v>
      </c>
      <c r="B346" s="460" t="s">
        <v>298</v>
      </c>
      <c r="C346" s="460" t="s">
        <v>28</v>
      </c>
      <c r="D346" s="382">
        <v>1528</v>
      </c>
      <c r="E346" s="387">
        <f t="shared" si="102"/>
        <v>1527.74</v>
      </c>
      <c r="F346" s="387">
        <f t="shared" si="103"/>
        <v>1527.74</v>
      </c>
      <c r="G346" s="387">
        <f t="shared" si="104"/>
        <v>0</v>
      </c>
      <c r="H346" s="387">
        <f t="shared" si="105"/>
        <v>1527.74</v>
      </c>
      <c r="I346" s="387">
        <f t="shared" si="106"/>
        <v>1527.74</v>
      </c>
      <c r="J346" s="387"/>
      <c r="K346" s="387"/>
      <c r="L346" s="387">
        <v>1527.74</v>
      </c>
      <c r="M346" s="387">
        <f t="shared" si="107"/>
        <v>0</v>
      </c>
      <c r="N346" s="387"/>
      <c r="O346" s="387"/>
      <c r="P346" s="387"/>
      <c r="Q346" s="404"/>
    </row>
    <row r="347" spans="1:17" s="7" customFormat="1" ht="11.25" customHeight="1">
      <c r="A347" s="463"/>
      <c r="B347" s="460" t="s">
        <v>125</v>
      </c>
      <c r="C347" s="460" t="s">
        <v>232</v>
      </c>
      <c r="D347" s="382">
        <v>1387</v>
      </c>
      <c r="E347" s="387">
        <f t="shared" si="102"/>
        <v>1387.22</v>
      </c>
      <c r="F347" s="387">
        <f t="shared" si="103"/>
        <v>0</v>
      </c>
      <c r="G347" s="387">
        <f t="shared" si="104"/>
        <v>1387.22</v>
      </c>
      <c r="H347" s="387">
        <f t="shared" si="105"/>
        <v>1387.22</v>
      </c>
      <c r="I347" s="387">
        <f t="shared" si="106"/>
        <v>0</v>
      </c>
      <c r="J347" s="387"/>
      <c r="K347" s="387"/>
      <c r="L347" s="387"/>
      <c r="M347" s="387">
        <f t="shared" si="107"/>
        <v>1387.22</v>
      </c>
      <c r="N347" s="387"/>
      <c r="O347" s="387"/>
      <c r="P347" s="387"/>
      <c r="Q347" s="404">
        <v>1387.22</v>
      </c>
    </row>
    <row r="348" spans="1:17" s="7" customFormat="1" ht="11.25" customHeight="1">
      <c r="A348" s="463"/>
      <c r="B348" s="460" t="s">
        <v>125</v>
      </c>
      <c r="C348" s="460" t="s">
        <v>29</v>
      </c>
      <c r="D348" s="382">
        <v>245</v>
      </c>
      <c r="E348" s="387">
        <f t="shared" si="102"/>
        <v>244.79</v>
      </c>
      <c r="F348" s="387">
        <f t="shared" si="103"/>
        <v>244.79</v>
      </c>
      <c r="G348" s="387">
        <f t="shared" si="104"/>
        <v>0</v>
      </c>
      <c r="H348" s="387">
        <f t="shared" si="105"/>
        <v>244.79</v>
      </c>
      <c r="I348" s="387">
        <f t="shared" si="106"/>
        <v>244.79</v>
      </c>
      <c r="J348" s="387"/>
      <c r="K348" s="387"/>
      <c r="L348" s="387">
        <v>244.79</v>
      </c>
      <c r="M348" s="387">
        <f t="shared" si="107"/>
        <v>0</v>
      </c>
      <c r="N348" s="387"/>
      <c r="O348" s="387"/>
      <c r="P348" s="387"/>
      <c r="Q348" s="404"/>
    </row>
    <row r="349" spans="1:17" s="7" customFormat="1" ht="11.25" customHeight="1">
      <c r="A349" s="463"/>
      <c r="B349" s="460" t="s">
        <v>996</v>
      </c>
      <c r="C349" s="460" t="s">
        <v>233</v>
      </c>
      <c r="D349" s="382">
        <v>23106</v>
      </c>
      <c r="E349" s="387">
        <f t="shared" si="102"/>
        <v>23106.36</v>
      </c>
      <c r="F349" s="387">
        <f t="shared" si="103"/>
        <v>0</v>
      </c>
      <c r="G349" s="387">
        <f t="shared" si="104"/>
        <v>23106.36</v>
      </c>
      <c r="H349" s="387">
        <f t="shared" si="105"/>
        <v>23106.36</v>
      </c>
      <c r="I349" s="387">
        <f t="shared" si="106"/>
        <v>0</v>
      </c>
      <c r="J349" s="387"/>
      <c r="K349" s="387"/>
      <c r="L349" s="387"/>
      <c r="M349" s="387">
        <f t="shared" si="107"/>
        <v>23106.36</v>
      </c>
      <c r="N349" s="387"/>
      <c r="O349" s="387"/>
      <c r="P349" s="387"/>
      <c r="Q349" s="404">
        <v>23106.36</v>
      </c>
    </row>
    <row r="350" spans="1:17" s="7" customFormat="1" ht="11.25" customHeight="1">
      <c r="A350" s="463"/>
      <c r="B350" s="460" t="s">
        <v>996</v>
      </c>
      <c r="C350" s="460" t="s">
        <v>30</v>
      </c>
      <c r="D350" s="382">
        <v>4077</v>
      </c>
      <c r="E350" s="387">
        <f t="shared" si="102"/>
        <v>4077.48</v>
      </c>
      <c r="F350" s="387">
        <f t="shared" si="103"/>
        <v>4077.48</v>
      </c>
      <c r="G350" s="387">
        <f t="shared" si="104"/>
        <v>0</v>
      </c>
      <c r="H350" s="387">
        <f t="shared" si="105"/>
        <v>4077.48</v>
      </c>
      <c r="I350" s="387">
        <f t="shared" si="106"/>
        <v>4077.48</v>
      </c>
      <c r="J350" s="387"/>
      <c r="K350" s="387"/>
      <c r="L350" s="387">
        <v>4077.48</v>
      </c>
      <c r="M350" s="387">
        <f t="shared" si="107"/>
        <v>0</v>
      </c>
      <c r="N350" s="387"/>
      <c r="O350" s="387"/>
      <c r="P350" s="387"/>
      <c r="Q350" s="404"/>
    </row>
    <row r="351" spans="1:17" s="7" customFormat="1" ht="11.25" customHeight="1">
      <c r="A351" s="463"/>
      <c r="B351" s="460" t="s">
        <v>127</v>
      </c>
      <c r="C351" s="460" t="s">
        <v>887</v>
      </c>
      <c r="D351" s="382">
        <v>8182</v>
      </c>
      <c r="E351" s="387">
        <f t="shared" si="102"/>
        <v>8182.09</v>
      </c>
      <c r="F351" s="387">
        <f t="shared" si="103"/>
        <v>0</v>
      </c>
      <c r="G351" s="387">
        <f t="shared" si="104"/>
        <v>8182.09</v>
      </c>
      <c r="H351" s="387">
        <f t="shared" si="105"/>
        <v>8182.09</v>
      </c>
      <c r="I351" s="387">
        <f t="shared" si="106"/>
        <v>0</v>
      </c>
      <c r="J351" s="387"/>
      <c r="K351" s="387"/>
      <c r="L351" s="387"/>
      <c r="M351" s="387">
        <f t="shared" si="107"/>
        <v>8182.09</v>
      </c>
      <c r="N351" s="387"/>
      <c r="O351" s="387"/>
      <c r="P351" s="387"/>
      <c r="Q351" s="404">
        <v>8182.09</v>
      </c>
    </row>
    <row r="352" spans="1:17" s="7" customFormat="1" ht="11.25" customHeight="1">
      <c r="A352" s="463"/>
      <c r="B352" s="460" t="s">
        <v>127</v>
      </c>
      <c r="C352" s="460" t="s">
        <v>972</v>
      </c>
      <c r="D352" s="382">
        <v>1444</v>
      </c>
      <c r="E352" s="387">
        <f t="shared" si="102"/>
        <v>1443.91</v>
      </c>
      <c r="F352" s="387">
        <f t="shared" si="103"/>
        <v>1443.91</v>
      </c>
      <c r="G352" s="387">
        <f t="shared" si="104"/>
        <v>0</v>
      </c>
      <c r="H352" s="387">
        <f t="shared" si="105"/>
        <v>1443.91</v>
      </c>
      <c r="I352" s="387">
        <f t="shared" si="106"/>
        <v>1443.91</v>
      </c>
      <c r="J352" s="387"/>
      <c r="K352" s="387"/>
      <c r="L352" s="387">
        <v>1443.91</v>
      </c>
      <c r="M352" s="387">
        <f t="shared" si="107"/>
        <v>0</v>
      </c>
      <c r="N352" s="387"/>
      <c r="O352" s="387"/>
      <c r="P352" s="387"/>
      <c r="Q352" s="404"/>
    </row>
    <row r="353" spans="1:17" s="7" customFormat="1" ht="11.25" customHeight="1">
      <c r="A353" s="463"/>
      <c r="B353" s="460" t="s">
        <v>320</v>
      </c>
      <c r="C353" s="460" t="s">
        <v>888</v>
      </c>
      <c r="D353" s="382">
        <v>16072</v>
      </c>
      <c r="E353" s="387">
        <f t="shared" si="102"/>
        <v>16071.51</v>
      </c>
      <c r="F353" s="387">
        <f t="shared" si="103"/>
        <v>0</v>
      </c>
      <c r="G353" s="387">
        <f t="shared" si="104"/>
        <v>16071.51</v>
      </c>
      <c r="H353" s="387">
        <f t="shared" si="105"/>
        <v>16071.51</v>
      </c>
      <c r="I353" s="387">
        <f t="shared" si="106"/>
        <v>0</v>
      </c>
      <c r="J353" s="387"/>
      <c r="K353" s="387"/>
      <c r="L353" s="387"/>
      <c r="M353" s="387">
        <f t="shared" si="107"/>
        <v>16071.51</v>
      </c>
      <c r="N353" s="387"/>
      <c r="O353" s="387"/>
      <c r="P353" s="387"/>
      <c r="Q353" s="404">
        <v>16071.51</v>
      </c>
    </row>
    <row r="354" spans="1:17" s="7" customFormat="1" ht="11.25" customHeight="1">
      <c r="A354" s="463"/>
      <c r="B354" s="460" t="s">
        <v>320</v>
      </c>
      <c r="C354" s="460" t="s">
        <v>31</v>
      </c>
      <c r="D354" s="382">
        <v>2836</v>
      </c>
      <c r="E354" s="387">
        <f t="shared" si="102"/>
        <v>2835.66</v>
      </c>
      <c r="F354" s="387">
        <f t="shared" si="103"/>
        <v>2835.66</v>
      </c>
      <c r="G354" s="387">
        <f t="shared" si="104"/>
        <v>0</v>
      </c>
      <c r="H354" s="387">
        <f t="shared" si="105"/>
        <v>2835.66</v>
      </c>
      <c r="I354" s="387">
        <f t="shared" si="106"/>
        <v>2835.66</v>
      </c>
      <c r="J354" s="387"/>
      <c r="K354" s="387"/>
      <c r="L354" s="387">
        <v>2835.66</v>
      </c>
      <c r="M354" s="387">
        <f t="shared" si="107"/>
        <v>0</v>
      </c>
      <c r="N354" s="387"/>
      <c r="O354" s="387"/>
      <c r="P354" s="387"/>
      <c r="Q354" s="404"/>
    </row>
    <row r="355" spans="1:17" s="7" customFormat="1" ht="11.25" customHeight="1">
      <c r="A355" s="463"/>
      <c r="B355" s="460" t="s">
        <v>449</v>
      </c>
      <c r="C355" s="460" t="s">
        <v>103</v>
      </c>
      <c r="D355" s="382">
        <v>638</v>
      </c>
      <c r="E355" s="387">
        <f t="shared" si="102"/>
        <v>637.5</v>
      </c>
      <c r="F355" s="387">
        <f t="shared" si="103"/>
        <v>0</v>
      </c>
      <c r="G355" s="387">
        <f t="shared" si="104"/>
        <v>637.5</v>
      </c>
      <c r="H355" s="387">
        <f t="shared" si="105"/>
        <v>637.5</v>
      </c>
      <c r="I355" s="387">
        <f t="shared" si="106"/>
        <v>0</v>
      </c>
      <c r="J355" s="387"/>
      <c r="K355" s="387"/>
      <c r="L355" s="387"/>
      <c r="M355" s="387">
        <f t="shared" si="107"/>
        <v>637.5</v>
      </c>
      <c r="N355" s="387"/>
      <c r="O355" s="387"/>
      <c r="P355" s="387"/>
      <c r="Q355" s="404">
        <v>637.5</v>
      </c>
    </row>
    <row r="356" spans="1:17" s="7" customFormat="1" ht="11.25" customHeight="1">
      <c r="A356" s="463"/>
      <c r="B356" s="460" t="s">
        <v>449</v>
      </c>
      <c r="C356" s="460" t="s">
        <v>32</v>
      </c>
      <c r="D356" s="382">
        <v>112</v>
      </c>
      <c r="E356" s="387">
        <f t="shared" si="102"/>
        <v>112.5</v>
      </c>
      <c r="F356" s="387">
        <f t="shared" si="103"/>
        <v>112.5</v>
      </c>
      <c r="G356" s="387">
        <f t="shared" si="104"/>
        <v>0</v>
      </c>
      <c r="H356" s="387">
        <f t="shared" si="105"/>
        <v>112.5</v>
      </c>
      <c r="I356" s="387">
        <f t="shared" si="106"/>
        <v>112.5</v>
      </c>
      <c r="J356" s="387"/>
      <c r="K356" s="387"/>
      <c r="L356" s="387">
        <v>112.5</v>
      </c>
      <c r="M356" s="387">
        <f t="shared" si="107"/>
        <v>0</v>
      </c>
      <c r="N356" s="387"/>
      <c r="O356" s="387"/>
      <c r="P356" s="387"/>
      <c r="Q356" s="404"/>
    </row>
    <row r="357" spans="1:17" s="7" customFormat="1" ht="11.25" customHeight="1">
      <c r="A357" s="463"/>
      <c r="B357" s="460" t="s">
        <v>450</v>
      </c>
      <c r="C357" s="460" t="s">
        <v>104</v>
      </c>
      <c r="D357" s="382">
        <v>7948</v>
      </c>
      <c r="E357" s="387">
        <f t="shared" si="102"/>
        <v>7947.5</v>
      </c>
      <c r="F357" s="387">
        <f t="shared" si="103"/>
        <v>0</v>
      </c>
      <c r="G357" s="387">
        <f t="shared" si="104"/>
        <v>7947.5</v>
      </c>
      <c r="H357" s="387">
        <f t="shared" si="105"/>
        <v>7947.5</v>
      </c>
      <c r="I357" s="387">
        <f t="shared" si="106"/>
        <v>0</v>
      </c>
      <c r="J357" s="387"/>
      <c r="K357" s="387"/>
      <c r="L357" s="387"/>
      <c r="M357" s="387">
        <f t="shared" si="107"/>
        <v>7947.5</v>
      </c>
      <c r="N357" s="387"/>
      <c r="O357" s="387"/>
      <c r="P357" s="387"/>
      <c r="Q357" s="404">
        <v>7947.5</v>
      </c>
    </row>
    <row r="358" spans="1:17" s="7" customFormat="1" ht="11.25" customHeight="1">
      <c r="A358" s="467"/>
      <c r="B358" s="347" t="s">
        <v>450</v>
      </c>
      <c r="C358" s="460" t="s">
        <v>102</v>
      </c>
      <c r="D358" s="382">
        <v>1402</v>
      </c>
      <c r="E358" s="387">
        <f t="shared" si="102"/>
        <v>1402.5</v>
      </c>
      <c r="F358" s="387">
        <f t="shared" si="103"/>
        <v>1402.5</v>
      </c>
      <c r="G358" s="387">
        <f t="shared" si="104"/>
        <v>0</v>
      </c>
      <c r="H358" s="387">
        <f t="shared" si="105"/>
        <v>1402.5</v>
      </c>
      <c r="I358" s="387">
        <f t="shared" si="106"/>
        <v>1402.5</v>
      </c>
      <c r="J358" s="387"/>
      <c r="K358" s="387"/>
      <c r="L358" s="387">
        <v>1402.5</v>
      </c>
      <c r="M358" s="387">
        <f t="shared" si="107"/>
        <v>0</v>
      </c>
      <c r="N358" s="387"/>
      <c r="O358" s="387"/>
      <c r="P358" s="387"/>
      <c r="Q358" s="404"/>
    </row>
    <row r="359" spans="1:17" s="7" customFormat="1" ht="11.25" customHeight="1">
      <c r="A359" s="944" t="s">
        <v>266</v>
      </c>
      <c r="B359" s="934" t="s">
        <v>95</v>
      </c>
      <c r="C359" s="935"/>
      <c r="D359" s="935"/>
      <c r="E359" s="935"/>
      <c r="F359" s="935"/>
      <c r="G359" s="935"/>
      <c r="H359" s="935"/>
      <c r="I359" s="935"/>
      <c r="J359" s="935"/>
      <c r="K359" s="935"/>
      <c r="L359" s="935"/>
      <c r="M359" s="935"/>
      <c r="N359" s="935"/>
      <c r="O359" s="935"/>
      <c r="P359" s="935"/>
      <c r="Q359" s="936"/>
    </row>
    <row r="360" spans="1:17" s="7" customFormat="1" ht="11.25" customHeight="1">
      <c r="A360" s="945"/>
      <c r="B360" s="938" t="s">
        <v>96</v>
      </c>
      <c r="C360" s="939"/>
      <c r="D360" s="939"/>
      <c r="E360" s="939"/>
      <c r="F360" s="939"/>
      <c r="G360" s="939"/>
      <c r="H360" s="939"/>
      <c r="I360" s="939"/>
      <c r="J360" s="939"/>
      <c r="K360" s="939"/>
      <c r="L360" s="939"/>
      <c r="M360" s="939"/>
      <c r="N360" s="939"/>
      <c r="O360" s="939"/>
      <c r="P360" s="939"/>
      <c r="Q360" s="942"/>
    </row>
    <row r="361" spans="1:17" s="7" customFormat="1" ht="11.25" customHeight="1">
      <c r="A361" s="945"/>
      <c r="B361" s="931" t="s">
        <v>97</v>
      </c>
      <c r="C361" s="932"/>
      <c r="D361" s="932"/>
      <c r="E361" s="932"/>
      <c r="F361" s="932"/>
      <c r="G361" s="932"/>
      <c r="H361" s="932"/>
      <c r="I361" s="932"/>
      <c r="J361" s="932"/>
      <c r="K361" s="932"/>
      <c r="L361" s="932"/>
      <c r="M361" s="932"/>
      <c r="N361" s="932"/>
      <c r="O361" s="932"/>
      <c r="P361" s="932"/>
      <c r="Q361" s="933"/>
    </row>
    <row r="362" spans="1:17" s="7" customFormat="1" ht="11.25" customHeight="1">
      <c r="A362" s="945"/>
      <c r="B362" s="931" t="s">
        <v>98</v>
      </c>
      <c r="C362" s="932"/>
      <c r="D362" s="932"/>
      <c r="E362" s="932"/>
      <c r="F362" s="932"/>
      <c r="G362" s="932"/>
      <c r="H362" s="932"/>
      <c r="I362" s="932"/>
      <c r="J362" s="932"/>
      <c r="K362" s="932"/>
      <c r="L362" s="932"/>
      <c r="M362" s="932"/>
      <c r="N362" s="932"/>
      <c r="O362" s="932"/>
      <c r="P362" s="932"/>
      <c r="Q362" s="933"/>
    </row>
    <row r="363" spans="1:17" s="7" customFormat="1" ht="11.25" customHeight="1">
      <c r="A363" s="945"/>
      <c r="B363" s="931" t="s">
        <v>241</v>
      </c>
      <c r="C363" s="932"/>
      <c r="D363" s="932"/>
      <c r="E363" s="932"/>
      <c r="F363" s="932"/>
      <c r="G363" s="932"/>
      <c r="H363" s="932"/>
      <c r="I363" s="932"/>
      <c r="J363" s="932"/>
      <c r="K363" s="932"/>
      <c r="L363" s="932"/>
      <c r="M363" s="932"/>
      <c r="N363" s="932"/>
      <c r="O363" s="932"/>
      <c r="P363" s="932"/>
      <c r="Q363" s="933"/>
    </row>
    <row r="364" spans="1:17" s="7" customFormat="1" ht="11.25" customHeight="1">
      <c r="A364" s="945"/>
      <c r="B364" s="421" t="s">
        <v>251</v>
      </c>
      <c r="C364" s="421" t="s">
        <v>965</v>
      </c>
      <c r="D364" s="421">
        <f>SUM(D365:D388)</f>
        <v>723395</v>
      </c>
      <c r="E364" s="422">
        <f>SUM(E365:E388)</f>
        <v>723395.0599999999</v>
      </c>
      <c r="F364" s="422">
        <f aca="true" t="shared" si="108" ref="F364:Q364">SUM(F365:F388)</f>
        <v>108509.25000000001</v>
      </c>
      <c r="G364" s="422">
        <f t="shared" si="108"/>
        <v>614885.8099999999</v>
      </c>
      <c r="H364" s="422">
        <f t="shared" si="108"/>
        <v>723395.0599999999</v>
      </c>
      <c r="I364" s="422">
        <f t="shared" si="108"/>
        <v>108509.25000000001</v>
      </c>
      <c r="J364" s="422">
        <f t="shared" si="108"/>
        <v>0</v>
      </c>
      <c r="K364" s="422">
        <f t="shared" si="108"/>
        <v>0</v>
      </c>
      <c r="L364" s="422">
        <f t="shared" si="108"/>
        <v>108509.25000000001</v>
      </c>
      <c r="M364" s="422">
        <f t="shared" si="108"/>
        <v>614885.8099999999</v>
      </c>
      <c r="N364" s="422">
        <f t="shared" si="108"/>
        <v>0</v>
      </c>
      <c r="O364" s="422">
        <f t="shared" si="108"/>
        <v>0</v>
      </c>
      <c r="P364" s="422">
        <f t="shared" si="108"/>
        <v>0</v>
      </c>
      <c r="Q364" s="424">
        <f t="shared" si="108"/>
        <v>614885.8099999999</v>
      </c>
    </row>
    <row r="365" spans="1:17" s="7" customFormat="1" ht="11.25" customHeight="1">
      <c r="A365" s="945"/>
      <c r="B365" s="76" t="s">
        <v>944</v>
      </c>
      <c r="C365" s="460" t="s">
        <v>255</v>
      </c>
      <c r="D365" s="76">
        <v>26010</v>
      </c>
      <c r="E365" s="237">
        <f>F365+G365</f>
        <v>26010</v>
      </c>
      <c r="F365" s="237"/>
      <c r="G365" s="237">
        <f>M365</f>
        <v>26010</v>
      </c>
      <c r="H365" s="237">
        <f>I365+M365</f>
        <v>26010</v>
      </c>
      <c r="I365" s="237">
        <f>L365</f>
        <v>0</v>
      </c>
      <c r="J365" s="237"/>
      <c r="K365" s="237"/>
      <c r="L365" s="237"/>
      <c r="M365" s="243">
        <f>Q365</f>
        <v>26010</v>
      </c>
      <c r="N365" s="237"/>
      <c r="O365" s="237"/>
      <c r="P365" s="237"/>
      <c r="Q365" s="250">
        <v>26010</v>
      </c>
    </row>
    <row r="366" spans="1:17" s="7" customFormat="1" ht="11.25" customHeight="1">
      <c r="A366" s="945"/>
      <c r="B366" s="76" t="s">
        <v>944</v>
      </c>
      <c r="C366" s="460" t="s">
        <v>87</v>
      </c>
      <c r="D366" s="76">
        <v>4590</v>
      </c>
      <c r="E366" s="237">
        <f aca="true" t="shared" si="109" ref="E366:E388">F366+G366</f>
        <v>4590</v>
      </c>
      <c r="F366" s="237">
        <f>I366</f>
        <v>4590</v>
      </c>
      <c r="G366" s="237"/>
      <c r="H366" s="237">
        <f aca="true" t="shared" si="110" ref="H366:H388">I366+M366</f>
        <v>4590</v>
      </c>
      <c r="I366" s="237">
        <f aca="true" t="shared" si="111" ref="I366:I388">L366</f>
        <v>4590</v>
      </c>
      <c r="J366" s="237"/>
      <c r="K366" s="237"/>
      <c r="L366" s="237">
        <v>4590</v>
      </c>
      <c r="M366" s="243"/>
      <c r="N366" s="237"/>
      <c r="O366" s="237"/>
      <c r="P366" s="237"/>
      <c r="Q366" s="250"/>
    </row>
    <row r="367" spans="1:17" s="7" customFormat="1" ht="11.25" customHeight="1">
      <c r="A367" s="945"/>
      <c r="B367" s="76" t="s">
        <v>298</v>
      </c>
      <c r="C367" s="460" t="s">
        <v>231</v>
      </c>
      <c r="D367" s="76">
        <v>22561</v>
      </c>
      <c r="E367" s="237">
        <f t="shared" si="109"/>
        <v>22561.02</v>
      </c>
      <c r="F367" s="237"/>
      <c r="G367" s="237">
        <f>M367</f>
        <v>22561.02</v>
      </c>
      <c r="H367" s="237">
        <f t="shared" si="110"/>
        <v>22561.02</v>
      </c>
      <c r="I367" s="237">
        <f t="shared" si="111"/>
        <v>0</v>
      </c>
      <c r="J367" s="237"/>
      <c r="K367" s="237"/>
      <c r="L367" s="237"/>
      <c r="M367" s="243">
        <f>Q367</f>
        <v>22561.02</v>
      </c>
      <c r="N367" s="237"/>
      <c r="O367" s="237"/>
      <c r="P367" s="237"/>
      <c r="Q367" s="250">
        <v>22561.02</v>
      </c>
    </row>
    <row r="368" spans="1:17" s="7" customFormat="1" ht="11.25" customHeight="1">
      <c r="A368" s="945"/>
      <c r="B368" s="76" t="s">
        <v>298</v>
      </c>
      <c r="C368" s="460" t="s">
        <v>28</v>
      </c>
      <c r="D368" s="76">
        <v>3981</v>
      </c>
      <c r="E368" s="237">
        <f t="shared" si="109"/>
        <v>3981.31</v>
      </c>
      <c r="F368" s="237">
        <f>I368</f>
        <v>3981.31</v>
      </c>
      <c r="G368" s="237"/>
      <c r="H368" s="237">
        <f t="shared" si="110"/>
        <v>3981.31</v>
      </c>
      <c r="I368" s="237">
        <f t="shared" si="111"/>
        <v>3981.31</v>
      </c>
      <c r="J368" s="237"/>
      <c r="K368" s="237"/>
      <c r="L368" s="237">
        <v>3981.31</v>
      </c>
      <c r="M368" s="243"/>
      <c r="N368" s="237"/>
      <c r="O368" s="237"/>
      <c r="P368" s="237"/>
      <c r="Q368" s="250"/>
    </row>
    <row r="369" spans="1:17" s="7" customFormat="1" ht="11.25" customHeight="1">
      <c r="A369" s="945"/>
      <c r="B369" s="76" t="s">
        <v>125</v>
      </c>
      <c r="C369" s="460" t="s">
        <v>232</v>
      </c>
      <c r="D369" s="76">
        <v>3824</v>
      </c>
      <c r="E369" s="237">
        <f t="shared" si="109"/>
        <v>3823.66</v>
      </c>
      <c r="F369" s="237"/>
      <c r="G369" s="237">
        <f>M369</f>
        <v>3823.66</v>
      </c>
      <c r="H369" s="237">
        <f t="shared" si="110"/>
        <v>3823.66</v>
      </c>
      <c r="I369" s="237">
        <f t="shared" si="111"/>
        <v>0</v>
      </c>
      <c r="J369" s="237"/>
      <c r="K369" s="237"/>
      <c r="L369" s="237"/>
      <c r="M369" s="243">
        <f>Q369</f>
        <v>3823.66</v>
      </c>
      <c r="N369" s="237"/>
      <c r="O369" s="237"/>
      <c r="P369" s="237"/>
      <c r="Q369" s="250">
        <v>3823.66</v>
      </c>
    </row>
    <row r="370" spans="1:17" s="7" customFormat="1" ht="11.25" customHeight="1">
      <c r="A370" s="945"/>
      <c r="B370" s="76" t="s">
        <v>125</v>
      </c>
      <c r="C370" s="460" t="s">
        <v>29</v>
      </c>
      <c r="D370" s="76">
        <v>675</v>
      </c>
      <c r="E370" s="237">
        <f t="shared" si="109"/>
        <v>674.74</v>
      </c>
      <c r="F370" s="237">
        <f>I370</f>
        <v>674.74</v>
      </c>
      <c r="G370" s="237"/>
      <c r="H370" s="237">
        <f t="shared" si="110"/>
        <v>674.74</v>
      </c>
      <c r="I370" s="237">
        <f t="shared" si="111"/>
        <v>674.74</v>
      </c>
      <c r="J370" s="237"/>
      <c r="K370" s="237"/>
      <c r="L370" s="237">
        <v>674.74</v>
      </c>
      <c r="M370" s="243"/>
      <c r="N370" s="237"/>
      <c r="O370" s="237"/>
      <c r="P370" s="237"/>
      <c r="Q370" s="250"/>
    </row>
    <row r="371" spans="1:17" s="7" customFormat="1" ht="11.25" customHeight="1">
      <c r="A371" s="945"/>
      <c r="B371" s="76" t="s">
        <v>856</v>
      </c>
      <c r="C371" s="460" t="s">
        <v>233</v>
      </c>
      <c r="D371" s="76">
        <v>158355</v>
      </c>
      <c r="E371" s="237">
        <f t="shared" si="109"/>
        <v>158355</v>
      </c>
      <c r="F371" s="237"/>
      <c r="G371" s="237">
        <f>M371</f>
        <v>158355</v>
      </c>
      <c r="H371" s="237">
        <f t="shared" si="110"/>
        <v>158355</v>
      </c>
      <c r="I371" s="237">
        <f t="shared" si="111"/>
        <v>0</v>
      </c>
      <c r="J371" s="237"/>
      <c r="K371" s="237"/>
      <c r="L371" s="237"/>
      <c r="M371" s="243">
        <f>Q371</f>
        <v>158355</v>
      </c>
      <c r="N371" s="237"/>
      <c r="O371" s="237"/>
      <c r="P371" s="237"/>
      <c r="Q371" s="250">
        <v>158355</v>
      </c>
    </row>
    <row r="372" spans="1:17" s="7" customFormat="1" ht="11.25" customHeight="1">
      <c r="A372" s="945"/>
      <c r="B372" s="76" t="s">
        <v>856</v>
      </c>
      <c r="C372" s="460" t="s">
        <v>30</v>
      </c>
      <c r="D372" s="76">
        <v>27945</v>
      </c>
      <c r="E372" s="237">
        <f t="shared" si="109"/>
        <v>27945</v>
      </c>
      <c r="F372" s="237">
        <f>I372</f>
        <v>27945</v>
      </c>
      <c r="G372" s="237"/>
      <c r="H372" s="237">
        <f t="shared" si="110"/>
        <v>27945</v>
      </c>
      <c r="I372" s="237">
        <f t="shared" si="111"/>
        <v>27945</v>
      </c>
      <c r="J372" s="237"/>
      <c r="K372" s="237"/>
      <c r="L372" s="237">
        <v>27945</v>
      </c>
      <c r="M372" s="243"/>
      <c r="N372" s="237"/>
      <c r="O372" s="237"/>
      <c r="P372" s="237"/>
      <c r="Q372" s="250"/>
    </row>
    <row r="373" spans="1:17" s="7" customFormat="1" ht="11.25" customHeight="1">
      <c r="A373" s="945"/>
      <c r="B373" s="76" t="s">
        <v>127</v>
      </c>
      <c r="C373" s="460" t="s">
        <v>887</v>
      </c>
      <c r="D373" s="76">
        <v>2264</v>
      </c>
      <c r="E373" s="237">
        <f t="shared" si="109"/>
        <v>2263.77</v>
      </c>
      <c r="F373" s="237"/>
      <c r="G373" s="237">
        <f>M373</f>
        <v>2263.77</v>
      </c>
      <c r="H373" s="237">
        <f t="shared" si="110"/>
        <v>2263.77</v>
      </c>
      <c r="I373" s="237">
        <f t="shared" si="111"/>
        <v>0</v>
      </c>
      <c r="J373" s="237"/>
      <c r="K373" s="237"/>
      <c r="L373" s="237"/>
      <c r="M373" s="243">
        <f>Q373</f>
        <v>2263.77</v>
      </c>
      <c r="N373" s="237"/>
      <c r="O373" s="237"/>
      <c r="P373" s="237"/>
      <c r="Q373" s="250">
        <v>2263.77</v>
      </c>
    </row>
    <row r="374" spans="1:17" s="7" customFormat="1" ht="11.25" customHeight="1">
      <c r="A374" s="945"/>
      <c r="B374" s="76" t="s">
        <v>127</v>
      </c>
      <c r="C374" s="460" t="s">
        <v>972</v>
      </c>
      <c r="D374" s="76">
        <v>399</v>
      </c>
      <c r="E374" s="237">
        <f t="shared" si="109"/>
        <v>399.48</v>
      </c>
      <c r="F374" s="237">
        <f>I374</f>
        <v>399.48</v>
      </c>
      <c r="G374" s="237"/>
      <c r="H374" s="237">
        <f t="shared" si="110"/>
        <v>399.48</v>
      </c>
      <c r="I374" s="237">
        <f t="shared" si="111"/>
        <v>399.48</v>
      </c>
      <c r="J374" s="237"/>
      <c r="K374" s="237"/>
      <c r="L374" s="237">
        <v>399.48</v>
      </c>
      <c r="M374" s="243"/>
      <c r="N374" s="237"/>
      <c r="O374" s="237"/>
      <c r="P374" s="237"/>
      <c r="Q374" s="250"/>
    </row>
    <row r="375" spans="1:17" s="7" customFormat="1" ht="11.25" customHeight="1">
      <c r="A375" s="945"/>
      <c r="B375" s="76" t="s">
        <v>320</v>
      </c>
      <c r="C375" s="460" t="s">
        <v>973</v>
      </c>
      <c r="D375" s="76">
        <v>384872</v>
      </c>
      <c r="E375" s="237">
        <f t="shared" si="109"/>
        <v>384871.61</v>
      </c>
      <c r="F375" s="237"/>
      <c r="G375" s="237">
        <f>M375</f>
        <v>384871.61</v>
      </c>
      <c r="H375" s="237">
        <f t="shared" si="110"/>
        <v>384871.61</v>
      </c>
      <c r="I375" s="237">
        <f t="shared" si="111"/>
        <v>0</v>
      </c>
      <c r="J375" s="237"/>
      <c r="K375" s="237"/>
      <c r="L375" s="237"/>
      <c r="M375" s="243">
        <f>Q375</f>
        <v>384871.61</v>
      </c>
      <c r="N375" s="237"/>
      <c r="O375" s="237"/>
      <c r="P375" s="237"/>
      <c r="Q375" s="250">
        <v>384871.61</v>
      </c>
    </row>
    <row r="376" spans="1:17" s="7" customFormat="1" ht="11.25" customHeight="1">
      <c r="A376" s="945"/>
      <c r="B376" s="76" t="s">
        <v>320</v>
      </c>
      <c r="C376" s="460" t="s">
        <v>31</v>
      </c>
      <c r="D376" s="76">
        <v>67919</v>
      </c>
      <c r="E376" s="237">
        <f t="shared" si="109"/>
        <v>67918.55</v>
      </c>
      <c r="F376" s="237">
        <f>I376</f>
        <v>67918.55</v>
      </c>
      <c r="G376" s="237"/>
      <c r="H376" s="237">
        <f t="shared" si="110"/>
        <v>67918.55</v>
      </c>
      <c r="I376" s="237">
        <f t="shared" si="111"/>
        <v>67918.55</v>
      </c>
      <c r="J376" s="237"/>
      <c r="K376" s="237"/>
      <c r="L376" s="237">
        <v>67918.55</v>
      </c>
      <c r="M376" s="243"/>
      <c r="N376" s="237"/>
      <c r="O376" s="237"/>
      <c r="P376" s="237"/>
      <c r="Q376" s="250"/>
    </row>
    <row r="377" spans="1:17" s="7" customFormat="1" ht="11.25" customHeight="1">
      <c r="A377" s="945"/>
      <c r="B377" s="76" t="s">
        <v>858</v>
      </c>
      <c r="C377" s="460" t="s">
        <v>258</v>
      </c>
      <c r="D377" s="76">
        <v>5100</v>
      </c>
      <c r="E377" s="237">
        <f t="shared" si="109"/>
        <v>5100</v>
      </c>
      <c r="F377" s="237"/>
      <c r="G377" s="237">
        <f>M377</f>
        <v>5100</v>
      </c>
      <c r="H377" s="237">
        <f t="shared" si="110"/>
        <v>5100</v>
      </c>
      <c r="I377" s="237">
        <f t="shared" si="111"/>
        <v>0</v>
      </c>
      <c r="J377" s="237"/>
      <c r="K377" s="237"/>
      <c r="L377" s="237"/>
      <c r="M377" s="243">
        <f>Q377</f>
        <v>5100</v>
      </c>
      <c r="N377" s="237"/>
      <c r="O377" s="237"/>
      <c r="P377" s="237"/>
      <c r="Q377" s="250">
        <v>5100</v>
      </c>
    </row>
    <row r="378" spans="1:17" s="7" customFormat="1" ht="11.25" customHeight="1">
      <c r="A378" s="945"/>
      <c r="B378" s="76" t="s">
        <v>858</v>
      </c>
      <c r="C378" s="460" t="s">
        <v>259</v>
      </c>
      <c r="D378" s="76">
        <v>900</v>
      </c>
      <c r="E378" s="237">
        <f t="shared" si="109"/>
        <v>900</v>
      </c>
      <c r="F378" s="237">
        <f>I378</f>
        <v>900</v>
      </c>
      <c r="G378" s="237"/>
      <c r="H378" s="237">
        <f t="shared" si="110"/>
        <v>900</v>
      </c>
      <c r="I378" s="237">
        <f t="shared" si="111"/>
        <v>900</v>
      </c>
      <c r="J378" s="237"/>
      <c r="K378" s="237"/>
      <c r="L378" s="237">
        <v>900</v>
      </c>
      <c r="M378" s="243"/>
      <c r="N378" s="237"/>
      <c r="O378" s="237"/>
      <c r="P378" s="237"/>
      <c r="Q378" s="250"/>
    </row>
    <row r="379" spans="1:17" s="7" customFormat="1" ht="11.25" customHeight="1">
      <c r="A379" s="945"/>
      <c r="B379" s="76" t="s">
        <v>448</v>
      </c>
      <c r="C379" s="460" t="s">
        <v>260</v>
      </c>
      <c r="D379" s="76">
        <v>1052</v>
      </c>
      <c r="E379" s="237">
        <f t="shared" si="109"/>
        <v>1052.28</v>
      </c>
      <c r="F379" s="237"/>
      <c r="G379" s="237">
        <f>M379</f>
        <v>1052.28</v>
      </c>
      <c r="H379" s="237">
        <f t="shared" si="110"/>
        <v>1052.28</v>
      </c>
      <c r="I379" s="237">
        <f t="shared" si="111"/>
        <v>0</v>
      </c>
      <c r="J379" s="237"/>
      <c r="K379" s="237"/>
      <c r="L379" s="237"/>
      <c r="M379" s="243">
        <f>Q379</f>
        <v>1052.28</v>
      </c>
      <c r="N379" s="237"/>
      <c r="O379" s="237"/>
      <c r="P379" s="237"/>
      <c r="Q379" s="250">
        <v>1052.28</v>
      </c>
    </row>
    <row r="380" spans="1:17" s="7" customFormat="1" ht="11.25" customHeight="1">
      <c r="A380" s="945"/>
      <c r="B380" s="76" t="s">
        <v>448</v>
      </c>
      <c r="C380" s="460" t="s">
        <v>91</v>
      </c>
      <c r="D380" s="76">
        <v>186</v>
      </c>
      <c r="E380" s="237">
        <f t="shared" si="109"/>
        <v>185.71</v>
      </c>
      <c r="F380" s="237">
        <f>I380</f>
        <v>185.71</v>
      </c>
      <c r="G380" s="237"/>
      <c r="H380" s="237">
        <f t="shared" si="110"/>
        <v>185.71</v>
      </c>
      <c r="I380" s="237">
        <f t="shared" si="111"/>
        <v>185.71</v>
      </c>
      <c r="J380" s="237"/>
      <c r="K380" s="237"/>
      <c r="L380" s="237">
        <v>185.71</v>
      </c>
      <c r="M380" s="243"/>
      <c r="N380" s="237"/>
      <c r="O380" s="237"/>
      <c r="P380" s="237"/>
      <c r="Q380" s="250"/>
    </row>
    <row r="381" spans="1:17" s="7" customFormat="1" ht="11.25" customHeight="1">
      <c r="A381" s="945"/>
      <c r="B381" s="76" t="s">
        <v>100</v>
      </c>
      <c r="C381" s="460" t="s">
        <v>261</v>
      </c>
      <c r="D381" s="76">
        <v>2975</v>
      </c>
      <c r="E381" s="237">
        <f t="shared" si="109"/>
        <v>2975</v>
      </c>
      <c r="F381" s="237"/>
      <c r="G381" s="237">
        <f aca="true" t="shared" si="112" ref="G381:G388">M381</f>
        <v>2975</v>
      </c>
      <c r="H381" s="237">
        <f t="shared" si="110"/>
        <v>2975</v>
      </c>
      <c r="I381" s="237">
        <f t="shared" si="111"/>
        <v>0</v>
      </c>
      <c r="J381" s="237"/>
      <c r="K381" s="237"/>
      <c r="L381" s="237"/>
      <c r="M381" s="243">
        <f>Q381</f>
        <v>2975</v>
      </c>
      <c r="N381" s="237"/>
      <c r="O381" s="237"/>
      <c r="P381" s="237"/>
      <c r="Q381" s="250">
        <v>2975</v>
      </c>
    </row>
    <row r="382" spans="1:17" s="7" customFormat="1" ht="11.25" customHeight="1">
      <c r="A382" s="945"/>
      <c r="B382" s="76" t="s">
        <v>100</v>
      </c>
      <c r="C382" s="460" t="s">
        <v>101</v>
      </c>
      <c r="D382" s="76">
        <v>525</v>
      </c>
      <c r="E382" s="237">
        <f t="shared" si="109"/>
        <v>525</v>
      </c>
      <c r="F382" s="237">
        <f aca="true" t="shared" si="113" ref="F382:F388">I382</f>
        <v>525</v>
      </c>
      <c r="G382" s="237">
        <f t="shared" si="112"/>
        <v>0</v>
      </c>
      <c r="H382" s="237">
        <f t="shared" si="110"/>
        <v>525</v>
      </c>
      <c r="I382" s="237">
        <f t="shared" si="111"/>
        <v>525</v>
      </c>
      <c r="J382" s="237"/>
      <c r="K382" s="237"/>
      <c r="L382" s="237">
        <v>525</v>
      </c>
      <c r="M382" s="243">
        <f aca="true" t="shared" si="114" ref="M382:M388">Q382</f>
        <v>0</v>
      </c>
      <c r="N382" s="237"/>
      <c r="O382" s="237"/>
      <c r="P382" s="237"/>
      <c r="Q382" s="250"/>
    </row>
    <row r="383" spans="1:17" s="7" customFormat="1" ht="11.25" customHeight="1">
      <c r="A383" s="945"/>
      <c r="B383" s="76" t="s">
        <v>134</v>
      </c>
      <c r="C383" s="460" t="s">
        <v>262</v>
      </c>
      <c r="D383" s="76">
        <v>408</v>
      </c>
      <c r="E383" s="237">
        <f t="shared" si="109"/>
        <v>408</v>
      </c>
      <c r="F383" s="237">
        <f t="shared" si="113"/>
        <v>0</v>
      </c>
      <c r="G383" s="237">
        <f t="shared" si="112"/>
        <v>408</v>
      </c>
      <c r="H383" s="237">
        <f t="shared" si="110"/>
        <v>408</v>
      </c>
      <c r="I383" s="237">
        <f t="shared" si="111"/>
        <v>0</v>
      </c>
      <c r="J383" s="237"/>
      <c r="K383" s="237"/>
      <c r="L383" s="237"/>
      <c r="M383" s="243">
        <f t="shared" si="114"/>
        <v>408</v>
      </c>
      <c r="N383" s="237"/>
      <c r="O383" s="237"/>
      <c r="P383" s="237"/>
      <c r="Q383" s="250">
        <v>408</v>
      </c>
    </row>
    <row r="384" spans="1:17" s="7" customFormat="1" ht="11.25" customHeight="1">
      <c r="A384" s="945"/>
      <c r="B384" s="76" t="s">
        <v>134</v>
      </c>
      <c r="C384" s="460" t="s">
        <v>263</v>
      </c>
      <c r="D384" s="76">
        <v>72</v>
      </c>
      <c r="E384" s="237">
        <f t="shared" si="109"/>
        <v>72</v>
      </c>
      <c r="F384" s="237">
        <f t="shared" si="113"/>
        <v>72</v>
      </c>
      <c r="G384" s="237">
        <f t="shared" si="112"/>
        <v>0</v>
      </c>
      <c r="H384" s="237">
        <f t="shared" si="110"/>
        <v>72</v>
      </c>
      <c r="I384" s="237">
        <f t="shared" si="111"/>
        <v>72</v>
      </c>
      <c r="J384" s="237"/>
      <c r="K384" s="237"/>
      <c r="L384" s="237">
        <v>72</v>
      </c>
      <c r="M384" s="243">
        <f t="shared" si="114"/>
        <v>0</v>
      </c>
      <c r="N384" s="237"/>
      <c r="O384" s="237"/>
      <c r="P384" s="237"/>
      <c r="Q384" s="250"/>
    </row>
    <row r="385" spans="1:17" s="7" customFormat="1" ht="11.25" customHeight="1">
      <c r="A385" s="945"/>
      <c r="B385" s="76" t="s">
        <v>449</v>
      </c>
      <c r="C385" s="460" t="s">
        <v>103</v>
      </c>
      <c r="D385" s="76">
        <v>260</v>
      </c>
      <c r="E385" s="237">
        <f t="shared" si="109"/>
        <v>260.45</v>
      </c>
      <c r="F385" s="237">
        <f t="shared" si="113"/>
        <v>0</v>
      </c>
      <c r="G385" s="237">
        <f t="shared" si="112"/>
        <v>260.45</v>
      </c>
      <c r="H385" s="237">
        <f t="shared" si="110"/>
        <v>260.45</v>
      </c>
      <c r="I385" s="237">
        <f t="shared" si="111"/>
        <v>0</v>
      </c>
      <c r="J385" s="237"/>
      <c r="K385" s="237"/>
      <c r="L385" s="237"/>
      <c r="M385" s="243">
        <f t="shared" si="114"/>
        <v>260.45</v>
      </c>
      <c r="N385" s="237"/>
      <c r="O385" s="237"/>
      <c r="P385" s="237"/>
      <c r="Q385" s="250">
        <v>260.45</v>
      </c>
    </row>
    <row r="386" spans="1:17" s="7" customFormat="1" ht="11.25" customHeight="1">
      <c r="A386" s="945"/>
      <c r="B386" s="76" t="s">
        <v>449</v>
      </c>
      <c r="C386" s="460" t="s">
        <v>32</v>
      </c>
      <c r="D386" s="76">
        <v>46</v>
      </c>
      <c r="E386" s="237">
        <f t="shared" si="109"/>
        <v>45.98</v>
      </c>
      <c r="F386" s="237">
        <f t="shared" si="113"/>
        <v>45.98</v>
      </c>
      <c r="G386" s="237">
        <f t="shared" si="112"/>
        <v>0</v>
      </c>
      <c r="H386" s="237">
        <f t="shared" si="110"/>
        <v>45.98</v>
      </c>
      <c r="I386" s="237">
        <f t="shared" si="111"/>
        <v>45.98</v>
      </c>
      <c r="J386" s="237"/>
      <c r="K386" s="237"/>
      <c r="L386" s="237">
        <v>45.98</v>
      </c>
      <c r="M386" s="243">
        <f t="shared" si="114"/>
        <v>0</v>
      </c>
      <c r="N386" s="237"/>
      <c r="O386" s="237"/>
      <c r="P386" s="237"/>
      <c r="Q386" s="250"/>
    </row>
    <row r="387" spans="1:17" s="7" customFormat="1" ht="11.25" customHeight="1">
      <c r="A387" s="945"/>
      <c r="B387" s="76" t="s">
        <v>450</v>
      </c>
      <c r="C387" s="460" t="s">
        <v>104</v>
      </c>
      <c r="D387" s="76">
        <v>7205</v>
      </c>
      <c r="E387" s="237">
        <f t="shared" si="109"/>
        <v>7205.02</v>
      </c>
      <c r="F387" s="237">
        <f t="shared" si="113"/>
        <v>0</v>
      </c>
      <c r="G387" s="237">
        <f t="shared" si="112"/>
        <v>7205.02</v>
      </c>
      <c r="H387" s="237">
        <f t="shared" si="110"/>
        <v>7205.02</v>
      </c>
      <c r="I387" s="237">
        <f t="shared" si="111"/>
        <v>0</v>
      </c>
      <c r="J387" s="237"/>
      <c r="K387" s="237"/>
      <c r="L387" s="237"/>
      <c r="M387" s="243">
        <f t="shared" si="114"/>
        <v>7205.02</v>
      </c>
      <c r="N387" s="237"/>
      <c r="O387" s="237"/>
      <c r="P387" s="237"/>
      <c r="Q387" s="250">
        <v>7205.02</v>
      </c>
    </row>
    <row r="388" spans="1:17" s="7" customFormat="1" ht="11.25" customHeight="1">
      <c r="A388" s="946"/>
      <c r="B388" s="76" t="s">
        <v>450</v>
      </c>
      <c r="C388" s="460" t="s">
        <v>102</v>
      </c>
      <c r="D388" s="76">
        <v>1271</v>
      </c>
      <c r="E388" s="237">
        <f t="shared" si="109"/>
        <v>1271.48</v>
      </c>
      <c r="F388" s="237">
        <f t="shared" si="113"/>
        <v>1271.48</v>
      </c>
      <c r="G388" s="237">
        <f t="shared" si="112"/>
        <v>0</v>
      </c>
      <c r="H388" s="237">
        <f t="shared" si="110"/>
        <v>1271.48</v>
      </c>
      <c r="I388" s="237">
        <f t="shared" si="111"/>
        <v>1271.48</v>
      </c>
      <c r="J388" s="237"/>
      <c r="K388" s="237"/>
      <c r="L388" s="237">
        <v>1271.48</v>
      </c>
      <c r="M388" s="243">
        <f t="shared" si="114"/>
        <v>0</v>
      </c>
      <c r="N388" s="237"/>
      <c r="O388" s="237"/>
      <c r="P388" s="237"/>
      <c r="Q388" s="250"/>
    </row>
    <row r="389" spans="1:17" s="7" customFormat="1" ht="11.25" customHeight="1">
      <c r="A389" s="466"/>
      <c r="B389" s="937" t="s">
        <v>282</v>
      </c>
      <c r="C389" s="937"/>
      <c r="D389" s="937"/>
      <c r="E389" s="937"/>
      <c r="F389" s="937"/>
      <c r="G389" s="937"/>
      <c r="H389" s="937"/>
      <c r="I389" s="937"/>
      <c r="J389" s="937"/>
      <c r="K389" s="937"/>
      <c r="L389" s="937"/>
      <c r="M389" s="937"/>
      <c r="N389" s="937"/>
      <c r="O389" s="937"/>
      <c r="P389" s="937"/>
      <c r="Q389" s="943"/>
    </row>
    <row r="390" spans="1:17" s="7" customFormat="1" ht="11.25" customHeight="1">
      <c r="A390" s="463"/>
      <c r="B390" s="938" t="s">
        <v>975</v>
      </c>
      <c r="C390" s="939"/>
      <c r="D390" s="939"/>
      <c r="E390" s="939"/>
      <c r="F390" s="939"/>
      <c r="G390" s="939"/>
      <c r="H390" s="939"/>
      <c r="I390" s="939"/>
      <c r="J390" s="939"/>
      <c r="K390" s="939"/>
      <c r="L390" s="939"/>
      <c r="M390" s="939"/>
      <c r="N390" s="939"/>
      <c r="O390" s="939"/>
      <c r="P390" s="939"/>
      <c r="Q390" s="942"/>
    </row>
    <row r="391" spans="1:17" s="7" customFormat="1" ht="11.25" customHeight="1">
      <c r="A391" s="463"/>
      <c r="B391" s="931" t="s">
        <v>89</v>
      </c>
      <c r="C391" s="932"/>
      <c r="D391" s="932"/>
      <c r="E391" s="932"/>
      <c r="F391" s="932"/>
      <c r="G391" s="932"/>
      <c r="H391" s="932"/>
      <c r="I391" s="932"/>
      <c r="J391" s="932"/>
      <c r="K391" s="932"/>
      <c r="L391" s="932"/>
      <c r="M391" s="932"/>
      <c r="N391" s="932"/>
      <c r="O391" s="932"/>
      <c r="P391" s="932"/>
      <c r="Q391" s="933"/>
    </row>
    <row r="392" spans="1:17" s="7" customFormat="1" ht="11.25" customHeight="1">
      <c r="A392" s="463"/>
      <c r="B392" s="931" t="s">
        <v>86</v>
      </c>
      <c r="C392" s="932"/>
      <c r="D392" s="932"/>
      <c r="E392" s="932"/>
      <c r="F392" s="932"/>
      <c r="G392" s="932"/>
      <c r="H392" s="932"/>
      <c r="I392" s="932"/>
      <c r="J392" s="932"/>
      <c r="K392" s="932"/>
      <c r="L392" s="932"/>
      <c r="M392" s="932"/>
      <c r="N392" s="932"/>
      <c r="O392" s="932"/>
      <c r="P392" s="932"/>
      <c r="Q392" s="933"/>
    </row>
    <row r="393" spans="1:17" s="7" customFormat="1" ht="11.25" customHeight="1">
      <c r="A393" s="463"/>
      <c r="B393" s="931" t="s">
        <v>264</v>
      </c>
      <c r="C393" s="932"/>
      <c r="D393" s="932"/>
      <c r="E393" s="932"/>
      <c r="F393" s="932"/>
      <c r="G393" s="932"/>
      <c r="H393" s="932"/>
      <c r="I393" s="932"/>
      <c r="J393" s="932"/>
      <c r="K393" s="932"/>
      <c r="L393" s="932"/>
      <c r="M393" s="932"/>
      <c r="N393" s="932"/>
      <c r="O393" s="932"/>
      <c r="P393" s="932"/>
      <c r="Q393" s="933"/>
    </row>
    <row r="394" spans="1:17" s="7" customFormat="1" ht="15.75" customHeight="1">
      <c r="A394" s="463"/>
      <c r="B394" s="421" t="s">
        <v>229</v>
      </c>
      <c r="C394" s="421" t="s">
        <v>965</v>
      </c>
      <c r="D394" s="426">
        <f aca="true" t="shared" si="115" ref="D394:Q394">SUM(D395:D410)</f>
        <v>179349</v>
      </c>
      <c r="E394" s="426">
        <f t="shared" si="115"/>
        <v>179348.71999999997</v>
      </c>
      <c r="F394" s="426">
        <f>SUM(F395:F410)</f>
        <v>26902.309999999998</v>
      </c>
      <c r="G394" s="426">
        <f t="shared" si="115"/>
        <v>152446.41</v>
      </c>
      <c r="H394" s="426">
        <f t="shared" si="115"/>
        <v>179348.71999999997</v>
      </c>
      <c r="I394" s="426">
        <f t="shared" si="115"/>
        <v>26902.309999999998</v>
      </c>
      <c r="J394" s="426">
        <f t="shared" si="115"/>
        <v>0</v>
      </c>
      <c r="K394" s="426">
        <f t="shared" si="115"/>
        <v>0</v>
      </c>
      <c r="L394" s="426">
        <f t="shared" si="115"/>
        <v>26902.309999999998</v>
      </c>
      <c r="M394" s="426">
        <f t="shared" si="115"/>
        <v>152446.41</v>
      </c>
      <c r="N394" s="426">
        <f t="shared" si="115"/>
        <v>0</v>
      </c>
      <c r="O394" s="426">
        <f t="shared" si="115"/>
        <v>0</v>
      </c>
      <c r="P394" s="426">
        <f t="shared" si="115"/>
        <v>0</v>
      </c>
      <c r="Q394" s="429">
        <f t="shared" si="115"/>
        <v>152446.41</v>
      </c>
    </row>
    <row r="395" spans="1:17" s="7" customFormat="1" ht="11.25" customHeight="1">
      <c r="A395" s="463"/>
      <c r="B395" s="620" t="s">
        <v>424</v>
      </c>
      <c r="C395" s="620" t="s">
        <v>265</v>
      </c>
      <c r="D395" s="254">
        <v>21309</v>
      </c>
      <c r="E395" s="387">
        <f aca="true" t="shared" si="116" ref="E395:E410">F395+G395</f>
        <v>21308.77</v>
      </c>
      <c r="F395" s="387">
        <f aca="true" t="shared" si="117" ref="F395:F410">I395</f>
        <v>0</v>
      </c>
      <c r="G395" s="387">
        <f aca="true" t="shared" si="118" ref="G395:G410">M395</f>
        <v>21308.77</v>
      </c>
      <c r="H395" s="387">
        <f aca="true" t="shared" si="119" ref="H395:H410">I395+M395</f>
        <v>21308.77</v>
      </c>
      <c r="I395" s="387">
        <f aca="true" t="shared" si="120" ref="I395:I410">L395</f>
        <v>0</v>
      </c>
      <c r="J395" s="254"/>
      <c r="K395" s="254"/>
      <c r="L395" s="254"/>
      <c r="M395" s="387">
        <f aca="true" t="shared" si="121" ref="M395:M410">Q395</f>
        <v>21308.77</v>
      </c>
      <c r="N395" s="254"/>
      <c r="O395" s="254"/>
      <c r="P395" s="254"/>
      <c r="Q395" s="619">
        <v>21308.77</v>
      </c>
    </row>
    <row r="396" spans="1:17" s="7" customFormat="1" ht="11.25" customHeight="1">
      <c r="A396" s="463"/>
      <c r="B396" s="620" t="s">
        <v>424</v>
      </c>
      <c r="C396" s="620" t="s">
        <v>90</v>
      </c>
      <c r="D396" s="254">
        <v>3760</v>
      </c>
      <c r="E396" s="387">
        <f t="shared" si="116"/>
        <v>3760.37</v>
      </c>
      <c r="F396" s="387">
        <f t="shared" si="117"/>
        <v>3760.37</v>
      </c>
      <c r="G396" s="387">
        <f t="shared" si="118"/>
        <v>0</v>
      </c>
      <c r="H396" s="387">
        <f t="shared" si="119"/>
        <v>3760.37</v>
      </c>
      <c r="I396" s="387">
        <f t="shared" si="120"/>
        <v>3760.37</v>
      </c>
      <c r="J396" s="254"/>
      <c r="K396" s="254"/>
      <c r="L396" s="254">
        <v>3760.37</v>
      </c>
      <c r="M396" s="387">
        <f t="shared" si="121"/>
        <v>0</v>
      </c>
      <c r="N396" s="254"/>
      <c r="O396" s="254"/>
      <c r="P396" s="254"/>
      <c r="Q396" s="619"/>
    </row>
    <row r="397" spans="1:17" s="7" customFormat="1" ht="11.25" customHeight="1">
      <c r="A397" s="463"/>
      <c r="B397" s="76" t="s">
        <v>944</v>
      </c>
      <c r="C397" s="460" t="s">
        <v>255</v>
      </c>
      <c r="D397" s="254">
        <v>4046</v>
      </c>
      <c r="E397" s="387">
        <f t="shared" si="116"/>
        <v>4046</v>
      </c>
      <c r="F397" s="387">
        <f t="shared" si="117"/>
        <v>0</v>
      </c>
      <c r="G397" s="387">
        <f t="shared" si="118"/>
        <v>4046</v>
      </c>
      <c r="H397" s="387">
        <f t="shared" si="119"/>
        <v>4046</v>
      </c>
      <c r="I397" s="387">
        <f t="shared" si="120"/>
        <v>0</v>
      </c>
      <c r="J397" s="254"/>
      <c r="K397" s="254"/>
      <c r="L397" s="254"/>
      <c r="M397" s="387">
        <f t="shared" si="121"/>
        <v>4046</v>
      </c>
      <c r="N397" s="254"/>
      <c r="O397" s="254"/>
      <c r="P397" s="254"/>
      <c r="Q397" s="619">
        <v>4046</v>
      </c>
    </row>
    <row r="398" spans="1:17" s="7" customFormat="1" ht="11.25" customHeight="1">
      <c r="A398" s="463"/>
      <c r="B398" s="76" t="s">
        <v>944</v>
      </c>
      <c r="C398" s="460" t="s">
        <v>87</v>
      </c>
      <c r="D398" s="254">
        <v>714</v>
      </c>
      <c r="E398" s="387">
        <f t="shared" si="116"/>
        <v>714</v>
      </c>
      <c r="F398" s="387">
        <f t="shared" si="117"/>
        <v>714</v>
      </c>
      <c r="G398" s="387">
        <f t="shared" si="118"/>
        <v>0</v>
      </c>
      <c r="H398" s="387">
        <f t="shared" si="119"/>
        <v>714</v>
      </c>
      <c r="I398" s="387">
        <f t="shared" si="120"/>
        <v>714</v>
      </c>
      <c r="J398" s="254"/>
      <c r="K398" s="254"/>
      <c r="L398" s="254">
        <v>714</v>
      </c>
      <c r="M398" s="387">
        <f t="shared" si="121"/>
        <v>0</v>
      </c>
      <c r="N398" s="254"/>
      <c r="O398" s="254"/>
      <c r="P398" s="254"/>
      <c r="Q398" s="619"/>
    </row>
    <row r="399" spans="1:17" s="7" customFormat="1" ht="11.25" customHeight="1">
      <c r="A399" s="463"/>
      <c r="B399" s="460" t="s">
        <v>298</v>
      </c>
      <c r="C399" s="755" t="s">
        <v>231</v>
      </c>
      <c r="D399" s="382">
        <v>11370</v>
      </c>
      <c r="E399" s="387">
        <f>F395+G399</f>
        <v>11369.49</v>
      </c>
      <c r="F399" s="387">
        <f t="shared" si="117"/>
        <v>0</v>
      </c>
      <c r="G399" s="387">
        <f t="shared" si="118"/>
        <v>11369.49</v>
      </c>
      <c r="H399" s="387">
        <f t="shared" si="119"/>
        <v>11369.49</v>
      </c>
      <c r="I399" s="387">
        <f t="shared" si="120"/>
        <v>0</v>
      </c>
      <c r="J399" s="387"/>
      <c r="K399" s="387"/>
      <c r="L399" s="387"/>
      <c r="M399" s="387">
        <f t="shared" si="121"/>
        <v>11369.49</v>
      </c>
      <c r="N399" s="387"/>
      <c r="O399" s="387"/>
      <c r="P399" s="387"/>
      <c r="Q399" s="404">
        <v>11369.49</v>
      </c>
    </row>
    <row r="400" spans="1:17" s="7" customFormat="1" ht="11.25" customHeight="1">
      <c r="A400" s="468" t="s">
        <v>257</v>
      </c>
      <c r="B400" s="460" t="s">
        <v>298</v>
      </c>
      <c r="C400" s="460" t="s">
        <v>28</v>
      </c>
      <c r="D400" s="382">
        <v>2006</v>
      </c>
      <c r="E400" s="387">
        <f t="shared" si="116"/>
        <v>2006.38</v>
      </c>
      <c r="F400" s="387">
        <f t="shared" si="117"/>
        <v>2006.38</v>
      </c>
      <c r="G400" s="387">
        <f t="shared" si="118"/>
        <v>0</v>
      </c>
      <c r="H400" s="387">
        <f t="shared" si="119"/>
        <v>2006.38</v>
      </c>
      <c r="I400" s="387">
        <f t="shared" si="120"/>
        <v>2006.38</v>
      </c>
      <c r="J400" s="387"/>
      <c r="K400" s="387"/>
      <c r="L400" s="387">
        <v>2006.38</v>
      </c>
      <c r="M400" s="387">
        <f t="shared" si="121"/>
        <v>0</v>
      </c>
      <c r="N400" s="387"/>
      <c r="O400" s="387"/>
      <c r="P400" s="387"/>
      <c r="Q400" s="404"/>
    </row>
    <row r="401" spans="1:17" s="7" customFormat="1" ht="11.25" customHeight="1">
      <c r="A401" s="463"/>
      <c r="B401" s="460" t="s">
        <v>125</v>
      </c>
      <c r="C401" s="460" t="s">
        <v>232</v>
      </c>
      <c r="D401" s="382">
        <v>949</v>
      </c>
      <c r="E401" s="387">
        <f t="shared" si="116"/>
        <v>948.81</v>
      </c>
      <c r="F401" s="387">
        <f t="shared" si="117"/>
        <v>0</v>
      </c>
      <c r="G401" s="387">
        <f t="shared" si="118"/>
        <v>948.81</v>
      </c>
      <c r="H401" s="387">
        <f t="shared" si="119"/>
        <v>948.81</v>
      </c>
      <c r="I401" s="387">
        <f t="shared" si="120"/>
        <v>0</v>
      </c>
      <c r="J401" s="387"/>
      <c r="K401" s="387"/>
      <c r="L401" s="387"/>
      <c r="M401" s="387">
        <f t="shared" si="121"/>
        <v>948.81</v>
      </c>
      <c r="N401" s="387"/>
      <c r="O401" s="387"/>
      <c r="P401" s="387"/>
      <c r="Q401" s="404">
        <v>948.81</v>
      </c>
    </row>
    <row r="402" spans="1:17" s="7" customFormat="1" ht="11.25" customHeight="1">
      <c r="A402" s="463"/>
      <c r="B402" s="460" t="s">
        <v>125</v>
      </c>
      <c r="C402" s="460" t="s">
        <v>29</v>
      </c>
      <c r="D402" s="382">
        <v>167</v>
      </c>
      <c r="E402" s="387">
        <f t="shared" si="116"/>
        <v>167.44</v>
      </c>
      <c r="F402" s="387">
        <f t="shared" si="117"/>
        <v>167.44</v>
      </c>
      <c r="G402" s="387">
        <f t="shared" si="118"/>
        <v>0</v>
      </c>
      <c r="H402" s="387">
        <f t="shared" si="119"/>
        <v>167.44</v>
      </c>
      <c r="I402" s="387">
        <f t="shared" si="120"/>
        <v>167.44</v>
      </c>
      <c r="J402" s="387"/>
      <c r="K402" s="387"/>
      <c r="L402" s="387">
        <v>167.44</v>
      </c>
      <c r="M402" s="387">
        <f t="shared" si="121"/>
        <v>0</v>
      </c>
      <c r="N402" s="387"/>
      <c r="O402" s="387"/>
      <c r="P402" s="387"/>
      <c r="Q402" s="404"/>
    </row>
    <row r="403" spans="1:17" s="7" customFormat="1" ht="11.25" customHeight="1">
      <c r="A403" s="463"/>
      <c r="B403" s="460" t="s">
        <v>996</v>
      </c>
      <c r="C403" s="460" t="s">
        <v>233</v>
      </c>
      <c r="D403" s="382">
        <v>53891</v>
      </c>
      <c r="E403" s="387">
        <f t="shared" si="116"/>
        <v>53890.85</v>
      </c>
      <c r="F403" s="387">
        <f t="shared" si="117"/>
        <v>0</v>
      </c>
      <c r="G403" s="387">
        <f t="shared" si="118"/>
        <v>53890.85</v>
      </c>
      <c r="H403" s="387">
        <f t="shared" si="119"/>
        <v>53890.85</v>
      </c>
      <c r="I403" s="387">
        <f t="shared" si="120"/>
        <v>0</v>
      </c>
      <c r="J403" s="387"/>
      <c r="K403" s="387"/>
      <c r="L403" s="387"/>
      <c r="M403" s="387">
        <f t="shared" si="121"/>
        <v>53890.85</v>
      </c>
      <c r="N403" s="387"/>
      <c r="O403" s="387"/>
      <c r="P403" s="387"/>
      <c r="Q403" s="404">
        <v>53890.85</v>
      </c>
    </row>
    <row r="404" spans="1:17" s="7" customFormat="1" ht="11.25" customHeight="1">
      <c r="A404" s="463"/>
      <c r="B404" s="460" t="s">
        <v>996</v>
      </c>
      <c r="C404" s="460" t="s">
        <v>30</v>
      </c>
      <c r="D404" s="382">
        <v>9510</v>
      </c>
      <c r="E404" s="387">
        <f t="shared" si="116"/>
        <v>9510.15</v>
      </c>
      <c r="F404" s="387">
        <f t="shared" si="117"/>
        <v>9510.15</v>
      </c>
      <c r="G404" s="387">
        <f t="shared" si="118"/>
        <v>0</v>
      </c>
      <c r="H404" s="387">
        <f t="shared" si="119"/>
        <v>9510.15</v>
      </c>
      <c r="I404" s="387">
        <f t="shared" si="120"/>
        <v>9510.15</v>
      </c>
      <c r="J404" s="387"/>
      <c r="K404" s="387"/>
      <c r="L404" s="387">
        <v>9510.15</v>
      </c>
      <c r="M404" s="387">
        <f t="shared" si="121"/>
        <v>0</v>
      </c>
      <c r="N404" s="387"/>
      <c r="O404" s="387"/>
      <c r="P404" s="387"/>
      <c r="Q404" s="404"/>
    </row>
    <row r="405" spans="1:17" s="7" customFormat="1" ht="11.25" customHeight="1">
      <c r="A405" s="463"/>
      <c r="B405" s="460" t="s">
        <v>127</v>
      </c>
      <c r="C405" s="460" t="s">
        <v>887</v>
      </c>
      <c r="D405" s="382">
        <v>1487</v>
      </c>
      <c r="E405" s="387">
        <f t="shared" si="116"/>
        <v>1487.5</v>
      </c>
      <c r="F405" s="387">
        <f t="shared" si="117"/>
        <v>0</v>
      </c>
      <c r="G405" s="387">
        <f t="shared" si="118"/>
        <v>1487.5</v>
      </c>
      <c r="H405" s="387">
        <f t="shared" si="119"/>
        <v>1487.5</v>
      </c>
      <c r="I405" s="387">
        <f t="shared" si="120"/>
        <v>0</v>
      </c>
      <c r="J405" s="387"/>
      <c r="K405" s="387"/>
      <c r="L405" s="387"/>
      <c r="M405" s="387">
        <f t="shared" si="121"/>
        <v>1487.5</v>
      </c>
      <c r="N405" s="387"/>
      <c r="O405" s="387"/>
      <c r="P405" s="387"/>
      <c r="Q405" s="404">
        <v>1487.5</v>
      </c>
    </row>
    <row r="406" spans="1:17" s="7" customFormat="1" ht="11.25" customHeight="1">
      <c r="A406" s="463"/>
      <c r="B406" s="460" t="s">
        <v>127</v>
      </c>
      <c r="C406" s="460" t="s">
        <v>972</v>
      </c>
      <c r="D406" s="382">
        <v>263</v>
      </c>
      <c r="E406" s="387">
        <f t="shared" si="116"/>
        <v>262.5</v>
      </c>
      <c r="F406" s="387">
        <f t="shared" si="117"/>
        <v>262.5</v>
      </c>
      <c r="G406" s="387">
        <f t="shared" si="118"/>
        <v>0</v>
      </c>
      <c r="H406" s="387">
        <f t="shared" si="119"/>
        <v>262.5</v>
      </c>
      <c r="I406" s="387">
        <f t="shared" si="120"/>
        <v>262.5</v>
      </c>
      <c r="J406" s="387"/>
      <c r="K406" s="387"/>
      <c r="L406" s="387">
        <v>262.5</v>
      </c>
      <c r="M406" s="387">
        <f t="shared" si="121"/>
        <v>0</v>
      </c>
      <c r="N406" s="387"/>
      <c r="O406" s="387"/>
      <c r="P406" s="387"/>
      <c r="Q406" s="404"/>
    </row>
    <row r="407" spans="1:17" s="7" customFormat="1" ht="11.25" customHeight="1">
      <c r="A407" s="463"/>
      <c r="B407" s="460" t="s">
        <v>307</v>
      </c>
      <c r="C407" s="460" t="s">
        <v>269</v>
      </c>
      <c r="D407" s="382">
        <v>510</v>
      </c>
      <c r="E407" s="387">
        <f t="shared" si="116"/>
        <v>510</v>
      </c>
      <c r="F407" s="387">
        <f t="shared" si="117"/>
        <v>0</v>
      </c>
      <c r="G407" s="387">
        <f t="shared" si="118"/>
        <v>510</v>
      </c>
      <c r="H407" s="387">
        <f t="shared" si="119"/>
        <v>510</v>
      </c>
      <c r="I407" s="387">
        <f t="shared" si="120"/>
        <v>0</v>
      </c>
      <c r="J407" s="387"/>
      <c r="K407" s="387"/>
      <c r="L407" s="387"/>
      <c r="M407" s="387">
        <f t="shared" si="121"/>
        <v>510</v>
      </c>
      <c r="N407" s="387"/>
      <c r="O407" s="387"/>
      <c r="P407" s="387"/>
      <c r="Q407" s="404">
        <v>510</v>
      </c>
    </row>
    <row r="408" spans="1:17" s="7" customFormat="1" ht="11.25" customHeight="1">
      <c r="A408" s="463"/>
      <c r="B408" s="460" t="s">
        <v>307</v>
      </c>
      <c r="C408" s="460" t="s">
        <v>99</v>
      </c>
      <c r="D408" s="382">
        <v>90</v>
      </c>
      <c r="E408" s="387">
        <f t="shared" si="116"/>
        <v>90</v>
      </c>
      <c r="F408" s="387">
        <f t="shared" si="117"/>
        <v>90</v>
      </c>
      <c r="G408" s="387">
        <f t="shared" si="118"/>
        <v>0</v>
      </c>
      <c r="H408" s="387">
        <f t="shared" si="119"/>
        <v>90</v>
      </c>
      <c r="I408" s="387">
        <f t="shared" si="120"/>
        <v>90</v>
      </c>
      <c r="J408" s="387"/>
      <c r="K408" s="387"/>
      <c r="L408" s="387">
        <v>90</v>
      </c>
      <c r="M408" s="387">
        <f t="shared" si="121"/>
        <v>0</v>
      </c>
      <c r="N408" s="387"/>
      <c r="O408" s="387"/>
      <c r="P408" s="387"/>
      <c r="Q408" s="387"/>
    </row>
    <row r="409" spans="1:17" s="7" customFormat="1" ht="11.25" customHeight="1">
      <c r="A409" s="463"/>
      <c r="B409" s="460" t="s">
        <v>320</v>
      </c>
      <c r="C409" s="460" t="s">
        <v>888</v>
      </c>
      <c r="D409" s="382">
        <v>58885</v>
      </c>
      <c r="E409" s="387">
        <f t="shared" si="116"/>
        <v>58884.99</v>
      </c>
      <c r="F409" s="387">
        <f t="shared" si="117"/>
        <v>0</v>
      </c>
      <c r="G409" s="387">
        <f t="shared" si="118"/>
        <v>58884.99</v>
      </c>
      <c r="H409" s="387">
        <f t="shared" si="119"/>
        <v>58884.99</v>
      </c>
      <c r="I409" s="387">
        <f t="shared" si="120"/>
        <v>0</v>
      </c>
      <c r="J409" s="387"/>
      <c r="K409" s="387"/>
      <c r="L409" s="387"/>
      <c r="M409" s="387">
        <f t="shared" si="121"/>
        <v>58884.99</v>
      </c>
      <c r="N409" s="387"/>
      <c r="O409" s="387"/>
      <c r="P409" s="387"/>
      <c r="Q409" s="387">
        <v>58884.99</v>
      </c>
    </row>
    <row r="410" spans="1:17" s="7" customFormat="1" ht="11.25" customHeight="1">
      <c r="A410" s="467"/>
      <c r="B410" s="460" t="s">
        <v>320</v>
      </c>
      <c r="C410" s="460" t="s">
        <v>31</v>
      </c>
      <c r="D410" s="382">
        <v>10392</v>
      </c>
      <c r="E410" s="387">
        <f t="shared" si="116"/>
        <v>10391.47</v>
      </c>
      <c r="F410" s="387">
        <f t="shared" si="117"/>
        <v>10391.47</v>
      </c>
      <c r="G410" s="387">
        <f t="shared" si="118"/>
        <v>0</v>
      </c>
      <c r="H410" s="387">
        <f t="shared" si="119"/>
        <v>10391.47</v>
      </c>
      <c r="I410" s="387">
        <f t="shared" si="120"/>
        <v>10391.47</v>
      </c>
      <c r="J410" s="387"/>
      <c r="K410" s="387"/>
      <c r="L410" s="387">
        <v>10391.47</v>
      </c>
      <c r="M410" s="387">
        <f t="shared" si="121"/>
        <v>0</v>
      </c>
      <c r="N410" s="387"/>
      <c r="O410" s="387"/>
      <c r="P410" s="387"/>
      <c r="Q410" s="387"/>
    </row>
    <row r="411" spans="1:18" s="7" customFormat="1" ht="11.25" customHeight="1">
      <c r="A411" s="466"/>
      <c r="B411" s="937" t="s">
        <v>282</v>
      </c>
      <c r="C411" s="937"/>
      <c r="D411" s="937"/>
      <c r="E411" s="937"/>
      <c r="F411" s="937"/>
      <c r="G411" s="937"/>
      <c r="H411" s="937"/>
      <c r="I411" s="937"/>
      <c r="J411" s="937"/>
      <c r="K411" s="937"/>
      <c r="L411" s="937"/>
      <c r="M411" s="937"/>
      <c r="N411" s="937"/>
      <c r="O411" s="937"/>
      <c r="P411" s="937"/>
      <c r="Q411" s="937"/>
      <c r="R411" s="760"/>
    </row>
    <row r="412" spans="1:17" s="7" customFormat="1" ht="11.25" customHeight="1">
      <c r="A412" s="463"/>
      <c r="B412" s="938" t="s">
        <v>96</v>
      </c>
      <c r="C412" s="939"/>
      <c r="D412" s="939"/>
      <c r="E412" s="939"/>
      <c r="F412" s="939"/>
      <c r="G412" s="939"/>
      <c r="H412" s="939"/>
      <c r="I412" s="939"/>
      <c r="J412" s="939"/>
      <c r="K412" s="939"/>
      <c r="L412" s="939"/>
      <c r="M412" s="939"/>
      <c r="N412" s="939"/>
      <c r="O412" s="939"/>
      <c r="P412" s="939"/>
      <c r="Q412" s="940"/>
    </row>
    <row r="413" spans="1:17" s="7" customFormat="1" ht="11.25" customHeight="1">
      <c r="A413" s="463"/>
      <c r="B413" s="931" t="s">
        <v>47</v>
      </c>
      <c r="C413" s="932"/>
      <c r="D413" s="932"/>
      <c r="E413" s="932"/>
      <c r="F413" s="932"/>
      <c r="G413" s="932"/>
      <c r="H413" s="932"/>
      <c r="I413" s="932"/>
      <c r="J413" s="932"/>
      <c r="K413" s="932"/>
      <c r="L413" s="932"/>
      <c r="M413" s="932"/>
      <c r="N413" s="932"/>
      <c r="O413" s="932"/>
      <c r="P413" s="932"/>
      <c r="Q413" s="941"/>
    </row>
    <row r="414" spans="1:17" s="7" customFormat="1" ht="11.25" customHeight="1">
      <c r="A414" s="463"/>
      <c r="B414" s="931" t="s">
        <v>274</v>
      </c>
      <c r="C414" s="932"/>
      <c r="D414" s="932"/>
      <c r="E414" s="932"/>
      <c r="F414" s="932"/>
      <c r="G414" s="932"/>
      <c r="H414" s="932"/>
      <c r="I414" s="932"/>
      <c r="J414" s="932"/>
      <c r="K414" s="932"/>
      <c r="L414" s="932"/>
      <c r="M414" s="932"/>
      <c r="N414" s="932"/>
      <c r="O414" s="932"/>
      <c r="P414" s="932"/>
      <c r="Q414" s="933"/>
    </row>
    <row r="415" spans="1:17" s="7" customFormat="1" ht="11.25" customHeight="1">
      <c r="A415" s="463"/>
      <c r="B415" s="931" t="s">
        <v>48</v>
      </c>
      <c r="C415" s="932"/>
      <c r="D415" s="932"/>
      <c r="E415" s="932"/>
      <c r="F415" s="932"/>
      <c r="G415" s="932"/>
      <c r="H415" s="932"/>
      <c r="I415" s="932"/>
      <c r="J415" s="932"/>
      <c r="K415" s="932"/>
      <c r="L415" s="932"/>
      <c r="M415" s="932"/>
      <c r="N415" s="932"/>
      <c r="O415" s="932"/>
      <c r="P415" s="932"/>
      <c r="Q415" s="933"/>
    </row>
    <row r="416" spans="1:17" s="7" customFormat="1" ht="14.25" customHeight="1">
      <c r="A416" s="463"/>
      <c r="B416" s="421" t="s">
        <v>229</v>
      </c>
      <c r="C416" s="421" t="s">
        <v>965</v>
      </c>
      <c r="D416" s="762">
        <f>SUM(D417:D430)</f>
        <v>14530</v>
      </c>
      <c r="E416" s="763">
        <f aca="true" t="shared" si="122" ref="E416:Q416">SUM(E417:E430)</f>
        <v>14529.82</v>
      </c>
      <c r="F416" s="763">
        <f t="shared" si="122"/>
        <v>2179.4700000000003</v>
      </c>
      <c r="G416" s="763">
        <f t="shared" si="122"/>
        <v>12350.35</v>
      </c>
      <c r="H416" s="763">
        <f t="shared" si="122"/>
        <v>14529.82</v>
      </c>
      <c r="I416" s="763">
        <f t="shared" si="122"/>
        <v>2179.4700000000003</v>
      </c>
      <c r="J416" s="763">
        <f t="shared" si="122"/>
        <v>0</v>
      </c>
      <c r="K416" s="763">
        <f t="shared" si="122"/>
        <v>0</v>
      </c>
      <c r="L416" s="763">
        <f t="shared" si="122"/>
        <v>2179.4700000000003</v>
      </c>
      <c r="M416" s="763">
        <f t="shared" si="122"/>
        <v>12350.35</v>
      </c>
      <c r="N416" s="763">
        <f t="shared" si="122"/>
        <v>0</v>
      </c>
      <c r="O416" s="763">
        <f t="shared" si="122"/>
        <v>0</v>
      </c>
      <c r="P416" s="763">
        <f t="shared" si="122"/>
        <v>0</v>
      </c>
      <c r="Q416" s="763">
        <f t="shared" si="122"/>
        <v>12350.35</v>
      </c>
    </row>
    <row r="417" spans="1:17" s="7" customFormat="1" ht="11.25" customHeight="1">
      <c r="A417" s="463"/>
      <c r="B417" s="756" t="s">
        <v>83</v>
      </c>
      <c r="C417" s="756" t="s">
        <v>255</v>
      </c>
      <c r="D417" s="176">
        <v>5997</v>
      </c>
      <c r="E417" s="758">
        <f>F417+G417</f>
        <v>5996.75</v>
      </c>
      <c r="F417" s="758">
        <f>I417</f>
        <v>0</v>
      </c>
      <c r="G417" s="758">
        <f>M417</f>
        <v>5996.75</v>
      </c>
      <c r="H417" s="758">
        <f>I417+M417</f>
        <v>5996.75</v>
      </c>
      <c r="I417" s="758">
        <f>L417</f>
        <v>0</v>
      </c>
      <c r="J417" s="758"/>
      <c r="K417" s="758"/>
      <c r="L417" s="758"/>
      <c r="M417" s="758">
        <f>Q417</f>
        <v>5996.75</v>
      </c>
      <c r="N417" s="758"/>
      <c r="O417" s="758"/>
      <c r="P417" s="758"/>
      <c r="Q417" s="759">
        <v>5996.75</v>
      </c>
    </row>
    <row r="418" spans="1:17" s="7" customFormat="1" ht="11.25" customHeight="1">
      <c r="A418" s="463"/>
      <c r="B418" s="756" t="s">
        <v>83</v>
      </c>
      <c r="C418" s="756" t="s">
        <v>87</v>
      </c>
      <c r="D418" s="757">
        <v>1058</v>
      </c>
      <c r="E418" s="758">
        <f aca="true" t="shared" si="123" ref="E418:E430">F418+G418</f>
        <v>1058.25</v>
      </c>
      <c r="F418" s="758">
        <f aca="true" t="shared" si="124" ref="F418:F430">I418</f>
        <v>1058.25</v>
      </c>
      <c r="G418" s="758">
        <f aca="true" t="shared" si="125" ref="G418:G430">M418</f>
        <v>0</v>
      </c>
      <c r="H418" s="758">
        <f aca="true" t="shared" si="126" ref="H418:H430">I418+M418</f>
        <v>1058.25</v>
      </c>
      <c r="I418" s="758">
        <f aca="true" t="shared" si="127" ref="I418:I430">L418</f>
        <v>1058.25</v>
      </c>
      <c r="J418" s="758"/>
      <c r="K418" s="758"/>
      <c r="L418" s="758">
        <v>1058.25</v>
      </c>
      <c r="M418" s="758">
        <f aca="true" t="shared" si="128" ref="M418:M430">Q418</f>
        <v>0</v>
      </c>
      <c r="N418" s="758"/>
      <c r="O418" s="758"/>
      <c r="P418" s="758"/>
      <c r="Q418" s="759"/>
    </row>
    <row r="419" spans="1:17" s="7" customFormat="1" ht="11.25" customHeight="1">
      <c r="A419" s="463"/>
      <c r="B419" s="756" t="s">
        <v>298</v>
      </c>
      <c r="C419" s="756" t="s">
        <v>231</v>
      </c>
      <c r="D419" s="757">
        <v>767</v>
      </c>
      <c r="E419" s="758">
        <f t="shared" si="123"/>
        <v>766.69</v>
      </c>
      <c r="F419" s="758">
        <f t="shared" si="124"/>
        <v>0</v>
      </c>
      <c r="G419" s="758">
        <f t="shared" si="125"/>
        <v>766.69</v>
      </c>
      <c r="H419" s="758">
        <f t="shared" si="126"/>
        <v>766.69</v>
      </c>
      <c r="I419" s="758">
        <f t="shared" si="127"/>
        <v>0</v>
      </c>
      <c r="J419" s="758"/>
      <c r="K419" s="758"/>
      <c r="L419" s="758"/>
      <c r="M419" s="758">
        <f t="shared" si="128"/>
        <v>766.69</v>
      </c>
      <c r="N419" s="758"/>
      <c r="O419" s="758"/>
      <c r="P419" s="758"/>
      <c r="Q419" s="759">
        <v>766.69</v>
      </c>
    </row>
    <row r="420" spans="1:17" s="7" customFormat="1" ht="11.25" customHeight="1">
      <c r="A420" s="463"/>
      <c r="B420" s="756" t="s">
        <v>298</v>
      </c>
      <c r="C420" s="756" t="s">
        <v>28</v>
      </c>
      <c r="D420" s="757">
        <v>135</v>
      </c>
      <c r="E420" s="758">
        <f t="shared" si="123"/>
        <v>135.3</v>
      </c>
      <c r="F420" s="758">
        <f t="shared" si="124"/>
        <v>135.3</v>
      </c>
      <c r="G420" s="758">
        <f t="shared" si="125"/>
        <v>0</v>
      </c>
      <c r="H420" s="758">
        <f t="shared" si="126"/>
        <v>135.3</v>
      </c>
      <c r="I420" s="758">
        <f t="shared" si="127"/>
        <v>135.3</v>
      </c>
      <c r="J420" s="758"/>
      <c r="K420" s="758"/>
      <c r="L420" s="758">
        <v>135.3</v>
      </c>
      <c r="M420" s="758">
        <f t="shared" si="128"/>
        <v>0</v>
      </c>
      <c r="N420" s="758"/>
      <c r="O420" s="758"/>
      <c r="P420" s="758"/>
      <c r="Q420" s="759"/>
    </row>
    <row r="421" spans="1:17" s="7" customFormat="1" ht="11.25" customHeight="1">
      <c r="A421" s="463"/>
      <c r="B421" s="756" t="s">
        <v>125</v>
      </c>
      <c r="C421" s="756" t="s">
        <v>232</v>
      </c>
      <c r="D421" s="757">
        <v>147</v>
      </c>
      <c r="E421" s="758">
        <f t="shared" si="123"/>
        <v>146.91</v>
      </c>
      <c r="F421" s="758">
        <f t="shared" si="124"/>
        <v>0</v>
      </c>
      <c r="G421" s="758">
        <f t="shared" si="125"/>
        <v>146.91</v>
      </c>
      <c r="H421" s="758">
        <f t="shared" si="126"/>
        <v>146.91</v>
      </c>
      <c r="I421" s="758">
        <f t="shared" si="127"/>
        <v>0</v>
      </c>
      <c r="J421" s="758"/>
      <c r="K421" s="758"/>
      <c r="L421" s="758"/>
      <c r="M421" s="758">
        <f t="shared" si="128"/>
        <v>146.91</v>
      </c>
      <c r="N421" s="758"/>
      <c r="O421" s="758"/>
      <c r="P421" s="758"/>
      <c r="Q421" s="759">
        <v>146.91</v>
      </c>
    </row>
    <row r="422" spans="1:17" s="7" customFormat="1" ht="11.25" customHeight="1">
      <c r="A422" s="468" t="s">
        <v>58</v>
      </c>
      <c r="B422" s="756" t="s">
        <v>125</v>
      </c>
      <c r="C422" s="756" t="s">
        <v>29</v>
      </c>
      <c r="D422" s="757">
        <v>26</v>
      </c>
      <c r="E422" s="758">
        <f t="shared" si="123"/>
        <v>25.92</v>
      </c>
      <c r="F422" s="758">
        <f t="shared" si="124"/>
        <v>25.92</v>
      </c>
      <c r="G422" s="758">
        <f t="shared" si="125"/>
        <v>0</v>
      </c>
      <c r="H422" s="758">
        <f t="shared" si="126"/>
        <v>25.92</v>
      </c>
      <c r="I422" s="758">
        <f t="shared" si="127"/>
        <v>25.92</v>
      </c>
      <c r="J422" s="758"/>
      <c r="K422" s="758"/>
      <c r="L422" s="758">
        <v>25.92</v>
      </c>
      <c r="M422" s="758">
        <f t="shared" si="128"/>
        <v>0</v>
      </c>
      <c r="N422" s="758"/>
      <c r="O422" s="758"/>
      <c r="P422" s="758"/>
      <c r="Q422" s="759"/>
    </row>
    <row r="423" spans="1:17" s="7" customFormat="1" ht="11.25" customHeight="1">
      <c r="A423" s="463"/>
      <c r="B423" s="756" t="s">
        <v>83</v>
      </c>
      <c r="C423" s="756" t="s">
        <v>233</v>
      </c>
      <c r="D423" s="757">
        <v>3145</v>
      </c>
      <c r="E423" s="758">
        <f t="shared" si="123"/>
        <v>3145</v>
      </c>
      <c r="F423" s="758">
        <f t="shared" si="124"/>
        <v>0</v>
      </c>
      <c r="G423" s="758">
        <f t="shared" si="125"/>
        <v>3145</v>
      </c>
      <c r="H423" s="758">
        <f t="shared" si="126"/>
        <v>3145</v>
      </c>
      <c r="I423" s="758">
        <f t="shared" si="127"/>
        <v>0</v>
      </c>
      <c r="J423" s="758"/>
      <c r="K423" s="758"/>
      <c r="L423" s="758"/>
      <c r="M423" s="758">
        <f t="shared" si="128"/>
        <v>3145</v>
      </c>
      <c r="N423" s="758"/>
      <c r="O423" s="758"/>
      <c r="P423" s="758"/>
      <c r="Q423" s="759">
        <v>3145</v>
      </c>
    </row>
    <row r="424" spans="1:17" s="7" customFormat="1" ht="11.25" customHeight="1">
      <c r="A424" s="463"/>
      <c r="B424" s="756" t="s">
        <v>83</v>
      </c>
      <c r="C424" s="756" t="s">
        <v>30</v>
      </c>
      <c r="D424" s="757">
        <v>555</v>
      </c>
      <c r="E424" s="758">
        <f t="shared" si="123"/>
        <v>555</v>
      </c>
      <c r="F424" s="758">
        <f t="shared" si="124"/>
        <v>555</v>
      </c>
      <c r="G424" s="758">
        <f t="shared" si="125"/>
        <v>0</v>
      </c>
      <c r="H424" s="758">
        <f t="shared" si="126"/>
        <v>555</v>
      </c>
      <c r="I424" s="758">
        <f t="shared" si="127"/>
        <v>555</v>
      </c>
      <c r="J424" s="758"/>
      <c r="K424" s="758"/>
      <c r="L424" s="758">
        <v>555</v>
      </c>
      <c r="M424" s="758">
        <f t="shared" si="128"/>
        <v>0</v>
      </c>
      <c r="N424" s="758"/>
      <c r="O424" s="758"/>
      <c r="P424" s="758"/>
      <c r="Q424" s="759"/>
    </row>
    <row r="425" spans="1:17" s="7" customFormat="1" ht="11.25" customHeight="1">
      <c r="A425" s="463"/>
      <c r="B425" s="756" t="s">
        <v>127</v>
      </c>
      <c r="C425" s="756" t="s">
        <v>887</v>
      </c>
      <c r="D425" s="757">
        <v>145</v>
      </c>
      <c r="E425" s="758">
        <f t="shared" si="123"/>
        <v>144.5</v>
      </c>
      <c r="F425" s="758">
        <f t="shared" si="124"/>
        <v>0</v>
      </c>
      <c r="G425" s="758">
        <f t="shared" si="125"/>
        <v>144.5</v>
      </c>
      <c r="H425" s="758">
        <f t="shared" si="126"/>
        <v>144.5</v>
      </c>
      <c r="I425" s="758">
        <f t="shared" si="127"/>
        <v>0</v>
      </c>
      <c r="J425" s="758"/>
      <c r="K425" s="758"/>
      <c r="L425" s="758"/>
      <c r="M425" s="758">
        <f t="shared" si="128"/>
        <v>144.5</v>
      </c>
      <c r="N425" s="758"/>
      <c r="O425" s="758"/>
      <c r="P425" s="758"/>
      <c r="Q425" s="759">
        <v>144.5</v>
      </c>
    </row>
    <row r="426" spans="1:17" s="7" customFormat="1" ht="11.25" customHeight="1">
      <c r="A426" s="463"/>
      <c r="B426" s="756" t="s">
        <v>127</v>
      </c>
      <c r="C426" s="756" t="s">
        <v>972</v>
      </c>
      <c r="D426" s="757">
        <v>25</v>
      </c>
      <c r="E426" s="758">
        <f t="shared" si="123"/>
        <v>25.5</v>
      </c>
      <c r="F426" s="758">
        <f t="shared" si="124"/>
        <v>25.5</v>
      </c>
      <c r="G426" s="758">
        <f t="shared" si="125"/>
        <v>0</v>
      </c>
      <c r="H426" s="758">
        <f t="shared" si="126"/>
        <v>25.5</v>
      </c>
      <c r="I426" s="758">
        <f t="shared" si="127"/>
        <v>25.5</v>
      </c>
      <c r="J426" s="758"/>
      <c r="K426" s="758"/>
      <c r="L426" s="758">
        <v>25.5</v>
      </c>
      <c r="M426" s="758">
        <f t="shared" si="128"/>
        <v>0</v>
      </c>
      <c r="N426" s="758"/>
      <c r="O426" s="758"/>
      <c r="P426" s="758"/>
      <c r="Q426" s="759"/>
    </row>
    <row r="427" spans="1:17" s="7" customFormat="1" ht="11.25" customHeight="1">
      <c r="A427" s="463"/>
      <c r="B427" s="756" t="s">
        <v>449</v>
      </c>
      <c r="C427" s="756" t="s">
        <v>103</v>
      </c>
      <c r="D427" s="757">
        <v>111</v>
      </c>
      <c r="E427" s="758">
        <f t="shared" si="123"/>
        <v>110.5</v>
      </c>
      <c r="F427" s="758">
        <f t="shared" si="124"/>
        <v>0</v>
      </c>
      <c r="G427" s="758">
        <f t="shared" si="125"/>
        <v>110.5</v>
      </c>
      <c r="H427" s="758">
        <f t="shared" si="126"/>
        <v>110.5</v>
      </c>
      <c r="I427" s="758">
        <f t="shared" si="127"/>
        <v>0</v>
      </c>
      <c r="J427" s="758"/>
      <c r="K427" s="758"/>
      <c r="L427" s="758"/>
      <c r="M427" s="758">
        <f t="shared" si="128"/>
        <v>110.5</v>
      </c>
      <c r="N427" s="758"/>
      <c r="O427" s="758"/>
      <c r="P427" s="758"/>
      <c r="Q427" s="759">
        <v>110.5</v>
      </c>
    </row>
    <row r="428" spans="1:17" s="7" customFormat="1" ht="11.25" customHeight="1">
      <c r="A428" s="463"/>
      <c r="B428" s="756" t="s">
        <v>449</v>
      </c>
      <c r="C428" s="756" t="s">
        <v>32</v>
      </c>
      <c r="D428" s="757">
        <v>19</v>
      </c>
      <c r="E428" s="758">
        <f t="shared" si="123"/>
        <v>19.5</v>
      </c>
      <c r="F428" s="758">
        <f t="shared" si="124"/>
        <v>19.5</v>
      </c>
      <c r="G428" s="758">
        <f t="shared" si="125"/>
        <v>0</v>
      </c>
      <c r="H428" s="758">
        <f t="shared" si="126"/>
        <v>19.5</v>
      </c>
      <c r="I428" s="758">
        <f t="shared" si="127"/>
        <v>19.5</v>
      </c>
      <c r="J428" s="758"/>
      <c r="K428" s="758"/>
      <c r="L428" s="758">
        <v>19.5</v>
      </c>
      <c r="M428" s="758">
        <f t="shared" si="128"/>
        <v>0</v>
      </c>
      <c r="N428" s="758"/>
      <c r="O428" s="758"/>
      <c r="P428" s="758"/>
      <c r="Q428" s="759"/>
    </row>
    <row r="429" spans="1:17" s="7" customFormat="1" ht="11.25" customHeight="1">
      <c r="A429" s="463"/>
      <c r="B429" s="756" t="s">
        <v>49</v>
      </c>
      <c r="C429" s="756" t="s">
        <v>104</v>
      </c>
      <c r="D429" s="757">
        <v>2040</v>
      </c>
      <c r="E429" s="758">
        <f t="shared" si="123"/>
        <v>2040</v>
      </c>
      <c r="F429" s="758">
        <f t="shared" si="124"/>
        <v>0</v>
      </c>
      <c r="G429" s="758">
        <f t="shared" si="125"/>
        <v>2040</v>
      </c>
      <c r="H429" s="758">
        <f t="shared" si="126"/>
        <v>2040</v>
      </c>
      <c r="I429" s="758">
        <f t="shared" si="127"/>
        <v>0</v>
      </c>
      <c r="J429" s="758"/>
      <c r="K429" s="758"/>
      <c r="L429" s="758"/>
      <c r="M429" s="758">
        <f t="shared" si="128"/>
        <v>2040</v>
      </c>
      <c r="N429" s="758"/>
      <c r="O429" s="758"/>
      <c r="P429" s="758"/>
      <c r="Q429" s="759">
        <v>2040</v>
      </c>
    </row>
    <row r="430" spans="1:17" s="7" customFormat="1" ht="11.25" customHeight="1">
      <c r="A430" s="467"/>
      <c r="B430" s="460" t="s">
        <v>49</v>
      </c>
      <c r="C430" s="460" t="s">
        <v>102</v>
      </c>
      <c r="D430" s="382">
        <v>360</v>
      </c>
      <c r="E430" s="387">
        <f t="shared" si="123"/>
        <v>360</v>
      </c>
      <c r="F430" s="387">
        <f t="shared" si="124"/>
        <v>360</v>
      </c>
      <c r="G430" s="387">
        <f t="shared" si="125"/>
        <v>0</v>
      </c>
      <c r="H430" s="387">
        <f t="shared" si="126"/>
        <v>360</v>
      </c>
      <c r="I430" s="387">
        <f t="shared" si="127"/>
        <v>360</v>
      </c>
      <c r="J430" s="387"/>
      <c r="K430" s="387"/>
      <c r="L430" s="387">
        <v>360</v>
      </c>
      <c r="M430" s="387">
        <f t="shared" si="128"/>
        <v>0</v>
      </c>
      <c r="N430" s="387"/>
      <c r="O430" s="387"/>
      <c r="P430" s="387"/>
      <c r="Q430" s="404"/>
    </row>
    <row r="431" spans="1:17" s="7" customFormat="1" ht="11.25" customHeight="1">
      <c r="A431" s="463"/>
      <c r="B431" s="934" t="s">
        <v>50</v>
      </c>
      <c r="C431" s="935"/>
      <c r="D431" s="935"/>
      <c r="E431" s="935"/>
      <c r="F431" s="935"/>
      <c r="G431" s="935"/>
      <c r="H431" s="935"/>
      <c r="I431" s="935"/>
      <c r="J431" s="935"/>
      <c r="K431" s="935"/>
      <c r="L431" s="935"/>
      <c r="M431" s="935"/>
      <c r="N431" s="935"/>
      <c r="O431" s="935"/>
      <c r="P431" s="935"/>
      <c r="Q431" s="936"/>
    </row>
    <row r="432" spans="1:17" s="7" customFormat="1" ht="11.25" customHeight="1">
      <c r="A432" s="463"/>
      <c r="B432" s="931" t="s">
        <v>51</v>
      </c>
      <c r="C432" s="932"/>
      <c r="D432" s="932"/>
      <c r="E432" s="932"/>
      <c r="F432" s="932"/>
      <c r="G432" s="932"/>
      <c r="H432" s="932"/>
      <c r="I432" s="932"/>
      <c r="J432" s="932"/>
      <c r="K432" s="932"/>
      <c r="L432" s="932"/>
      <c r="M432" s="932"/>
      <c r="N432" s="932"/>
      <c r="O432" s="932"/>
      <c r="P432" s="932"/>
      <c r="Q432" s="933"/>
    </row>
    <row r="433" spans="1:17" s="7" customFormat="1" ht="11.25" customHeight="1">
      <c r="A433" s="463"/>
      <c r="B433" s="931" t="s">
        <v>52</v>
      </c>
      <c r="C433" s="932"/>
      <c r="D433" s="932"/>
      <c r="E433" s="932"/>
      <c r="F433" s="932"/>
      <c r="G433" s="932"/>
      <c r="H433" s="932"/>
      <c r="I433" s="932"/>
      <c r="J433" s="932"/>
      <c r="K433" s="932"/>
      <c r="L433" s="932"/>
      <c r="M433" s="932"/>
      <c r="N433" s="932"/>
      <c r="O433" s="932"/>
      <c r="P433" s="932"/>
      <c r="Q433" s="933"/>
    </row>
    <row r="434" spans="1:17" s="7" customFormat="1" ht="11.25" customHeight="1">
      <c r="A434" s="463"/>
      <c r="B434" s="931" t="s">
        <v>53</v>
      </c>
      <c r="C434" s="932"/>
      <c r="D434" s="932"/>
      <c r="E434" s="932"/>
      <c r="F434" s="932"/>
      <c r="G434" s="932"/>
      <c r="H434" s="932"/>
      <c r="I434" s="932"/>
      <c r="J434" s="932"/>
      <c r="K434" s="932"/>
      <c r="L434" s="932"/>
      <c r="M434" s="932"/>
      <c r="N434" s="932"/>
      <c r="O434" s="932"/>
      <c r="P434" s="932"/>
      <c r="Q434" s="933"/>
    </row>
    <row r="435" spans="1:17" s="7" customFormat="1" ht="11.25" customHeight="1">
      <c r="A435" s="463"/>
      <c r="B435" s="931" t="s">
        <v>54</v>
      </c>
      <c r="C435" s="932"/>
      <c r="D435" s="932"/>
      <c r="E435" s="932"/>
      <c r="F435" s="932"/>
      <c r="G435" s="932"/>
      <c r="H435" s="932"/>
      <c r="I435" s="932"/>
      <c r="J435" s="932"/>
      <c r="K435" s="932"/>
      <c r="L435" s="932"/>
      <c r="M435" s="932"/>
      <c r="N435" s="932"/>
      <c r="O435" s="932"/>
      <c r="P435" s="932"/>
      <c r="Q435" s="933"/>
    </row>
    <row r="436" spans="1:17" s="7" customFormat="1" ht="11.25" customHeight="1">
      <c r="A436" s="463"/>
      <c r="B436" s="421" t="s">
        <v>229</v>
      </c>
      <c r="C436" s="761" t="s">
        <v>55</v>
      </c>
      <c r="D436" s="762">
        <f>SUM(D437:D454)</f>
        <v>155486</v>
      </c>
      <c r="E436" s="763">
        <f>SUM(E437:E454)</f>
        <v>155483.60000000003</v>
      </c>
      <c r="F436" s="763">
        <f aca="true" t="shared" si="129" ref="F436:Q436">SUM(F437:F454)</f>
        <v>23322.53</v>
      </c>
      <c r="G436" s="763">
        <f t="shared" si="129"/>
        <v>132161.07</v>
      </c>
      <c r="H436" s="763">
        <f t="shared" si="129"/>
        <v>155483.60000000003</v>
      </c>
      <c r="I436" s="763">
        <f t="shared" si="129"/>
        <v>23322.53</v>
      </c>
      <c r="J436" s="763">
        <f t="shared" si="129"/>
        <v>0</v>
      </c>
      <c r="K436" s="763">
        <f t="shared" si="129"/>
        <v>0</v>
      </c>
      <c r="L436" s="763">
        <f t="shared" si="129"/>
        <v>23322.53</v>
      </c>
      <c r="M436" s="763">
        <f t="shared" si="129"/>
        <v>132161.07</v>
      </c>
      <c r="N436" s="763">
        <f t="shared" si="129"/>
        <v>0</v>
      </c>
      <c r="O436" s="763">
        <f t="shared" si="129"/>
        <v>0</v>
      </c>
      <c r="P436" s="763">
        <f t="shared" si="129"/>
        <v>0</v>
      </c>
      <c r="Q436" s="763">
        <f t="shared" si="129"/>
        <v>132161.07</v>
      </c>
    </row>
    <row r="437" spans="1:17" s="7" customFormat="1" ht="11.25" customHeight="1">
      <c r="A437" s="463"/>
      <c r="B437" s="756" t="s">
        <v>83</v>
      </c>
      <c r="C437" s="756" t="s">
        <v>255</v>
      </c>
      <c r="D437" s="757">
        <v>5201</v>
      </c>
      <c r="E437" s="758">
        <f>F437+G437</f>
        <v>5200.95</v>
      </c>
      <c r="F437" s="758">
        <f>I437</f>
        <v>0</v>
      </c>
      <c r="G437" s="758">
        <f>M437</f>
        <v>5200.95</v>
      </c>
      <c r="H437" s="758">
        <f>I437+M437</f>
        <v>5200.95</v>
      </c>
      <c r="I437" s="758">
        <f>L437</f>
        <v>0</v>
      </c>
      <c r="J437" s="758"/>
      <c r="K437" s="758"/>
      <c r="L437" s="758"/>
      <c r="M437" s="758">
        <f>Q437</f>
        <v>5200.95</v>
      </c>
      <c r="N437" s="758"/>
      <c r="O437" s="758"/>
      <c r="P437" s="758"/>
      <c r="Q437" s="759">
        <v>5200.95</v>
      </c>
    </row>
    <row r="438" spans="1:17" s="7" customFormat="1" ht="11.25" customHeight="1">
      <c r="A438" s="463"/>
      <c r="B438" s="756" t="s">
        <v>83</v>
      </c>
      <c r="C438" s="756" t="s">
        <v>87</v>
      </c>
      <c r="D438" s="757">
        <v>918</v>
      </c>
      <c r="E438" s="758">
        <f aca="true" t="shared" si="130" ref="E438:E454">F438+G438</f>
        <v>917.81</v>
      </c>
      <c r="F438" s="758">
        <f aca="true" t="shared" si="131" ref="F438:F454">I438</f>
        <v>917.81</v>
      </c>
      <c r="G438" s="758">
        <f aca="true" t="shared" si="132" ref="G438:G454">M438</f>
        <v>0</v>
      </c>
      <c r="H438" s="758">
        <f aca="true" t="shared" si="133" ref="H438:H454">I438+M438</f>
        <v>917.81</v>
      </c>
      <c r="I438" s="758">
        <f aca="true" t="shared" si="134" ref="I438:I454">L438</f>
        <v>917.81</v>
      </c>
      <c r="J438" s="758"/>
      <c r="K438" s="758"/>
      <c r="L438" s="758">
        <v>917.81</v>
      </c>
      <c r="M438" s="758">
        <f aca="true" t="shared" si="135" ref="M438:M454">Q438</f>
        <v>0</v>
      </c>
      <c r="N438" s="758"/>
      <c r="O438" s="758"/>
      <c r="P438" s="758"/>
      <c r="Q438" s="759"/>
    </row>
    <row r="439" spans="1:17" s="7" customFormat="1" ht="11.25" customHeight="1">
      <c r="A439" s="463"/>
      <c r="B439" s="756" t="s">
        <v>298</v>
      </c>
      <c r="C439" s="756" t="s">
        <v>231</v>
      </c>
      <c r="D439" s="757">
        <v>1262</v>
      </c>
      <c r="E439" s="758">
        <f t="shared" si="130"/>
        <v>1261.94</v>
      </c>
      <c r="F439" s="758">
        <f t="shared" si="131"/>
        <v>0</v>
      </c>
      <c r="G439" s="758">
        <f t="shared" si="132"/>
        <v>1261.94</v>
      </c>
      <c r="H439" s="758">
        <f t="shared" si="133"/>
        <v>1261.94</v>
      </c>
      <c r="I439" s="758">
        <f t="shared" si="134"/>
        <v>0</v>
      </c>
      <c r="J439" s="758"/>
      <c r="K439" s="758"/>
      <c r="L439" s="758"/>
      <c r="M439" s="758">
        <f t="shared" si="135"/>
        <v>1261.94</v>
      </c>
      <c r="N439" s="758"/>
      <c r="O439" s="758"/>
      <c r="P439" s="758"/>
      <c r="Q439" s="759">
        <v>1261.94</v>
      </c>
    </row>
    <row r="440" spans="1:17" s="7" customFormat="1" ht="11.25" customHeight="1">
      <c r="A440" s="463"/>
      <c r="B440" s="756" t="s">
        <v>298</v>
      </c>
      <c r="C440" s="756" t="s">
        <v>28</v>
      </c>
      <c r="D440" s="757">
        <v>223</v>
      </c>
      <c r="E440" s="758">
        <f t="shared" si="130"/>
        <v>222.69</v>
      </c>
      <c r="F440" s="758">
        <f t="shared" si="131"/>
        <v>222.69</v>
      </c>
      <c r="G440" s="758">
        <f t="shared" si="132"/>
        <v>0</v>
      </c>
      <c r="H440" s="758">
        <f t="shared" si="133"/>
        <v>222.69</v>
      </c>
      <c r="I440" s="758">
        <f t="shared" si="134"/>
        <v>222.69</v>
      </c>
      <c r="J440" s="758"/>
      <c r="K440" s="758"/>
      <c r="L440" s="758">
        <v>222.69</v>
      </c>
      <c r="M440" s="758">
        <f t="shared" si="135"/>
        <v>0</v>
      </c>
      <c r="N440" s="758"/>
      <c r="O440" s="758"/>
      <c r="P440" s="758"/>
      <c r="Q440" s="759"/>
    </row>
    <row r="441" spans="1:17" s="7" customFormat="1" ht="11.25" customHeight="1">
      <c r="A441" s="463"/>
      <c r="B441" s="756" t="s">
        <v>125</v>
      </c>
      <c r="C441" s="756" t="s">
        <v>232</v>
      </c>
      <c r="D441" s="757">
        <v>204</v>
      </c>
      <c r="E441" s="758">
        <f t="shared" si="130"/>
        <v>203.53</v>
      </c>
      <c r="F441" s="758">
        <f t="shared" si="131"/>
        <v>0</v>
      </c>
      <c r="G441" s="758">
        <f t="shared" si="132"/>
        <v>203.53</v>
      </c>
      <c r="H441" s="758">
        <f t="shared" si="133"/>
        <v>203.53</v>
      </c>
      <c r="I441" s="758">
        <f t="shared" si="134"/>
        <v>0</v>
      </c>
      <c r="J441" s="758"/>
      <c r="K441" s="758"/>
      <c r="L441" s="758"/>
      <c r="M441" s="758">
        <f t="shared" si="135"/>
        <v>203.53</v>
      </c>
      <c r="N441" s="758"/>
      <c r="O441" s="758"/>
      <c r="P441" s="758"/>
      <c r="Q441" s="759">
        <v>203.53</v>
      </c>
    </row>
    <row r="442" spans="1:17" s="7" customFormat="1" ht="11.25" customHeight="1">
      <c r="A442" s="468" t="s">
        <v>59</v>
      </c>
      <c r="B442" s="756" t="s">
        <v>125</v>
      </c>
      <c r="C442" s="756" t="s">
        <v>29</v>
      </c>
      <c r="D442" s="757">
        <v>36</v>
      </c>
      <c r="E442" s="758">
        <f t="shared" si="130"/>
        <v>35.91</v>
      </c>
      <c r="F442" s="758">
        <f t="shared" si="131"/>
        <v>35.91</v>
      </c>
      <c r="G442" s="758">
        <f t="shared" si="132"/>
        <v>0</v>
      </c>
      <c r="H442" s="758">
        <f t="shared" si="133"/>
        <v>35.91</v>
      </c>
      <c r="I442" s="758">
        <f t="shared" si="134"/>
        <v>35.91</v>
      </c>
      <c r="J442" s="758"/>
      <c r="K442" s="758"/>
      <c r="L442" s="758">
        <v>35.91</v>
      </c>
      <c r="M442" s="758">
        <f t="shared" si="135"/>
        <v>0</v>
      </c>
      <c r="N442" s="758"/>
      <c r="O442" s="758"/>
      <c r="P442" s="758"/>
      <c r="Q442" s="759"/>
    </row>
    <row r="443" spans="1:17" s="7" customFormat="1" ht="11.25" customHeight="1">
      <c r="A443" s="463"/>
      <c r="B443" s="756" t="s">
        <v>83</v>
      </c>
      <c r="C443" s="756" t="s">
        <v>233</v>
      </c>
      <c r="D443" s="757">
        <v>3107</v>
      </c>
      <c r="E443" s="758">
        <f t="shared" si="130"/>
        <v>3106.7</v>
      </c>
      <c r="F443" s="758">
        <f t="shared" si="131"/>
        <v>0</v>
      </c>
      <c r="G443" s="758">
        <f t="shared" si="132"/>
        <v>3106.7</v>
      </c>
      <c r="H443" s="758">
        <f t="shared" si="133"/>
        <v>3106.7</v>
      </c>
      <c r="I443" s="758">
        <f t="shared" si="134"/>
        <v>0</v>
      </c>
      <c r="J443" s="758"/>
      <c r="K443" s="758"/>
      <c r="L443" s="758"/>
      <c r="M443" s="758">
        <f t="shared" si="135"/>
        <v>3106.7</v>
      </c>
      <c r="N443" s="758"/>
      <c r="O443" s="758"/>
      <c r="P443" s="758"/>
      <c r="Q443" s="759">
        <v>3106.7</v>
      </c>
    </row>
    <row r="444" spans="1:17" s="7" customFormat="1" ht="11.25" customHeight="1">
      <c r="A444" s="463"/>
      <c r="B444" s="756" t="s">
        <v>83</v>
      </c>
      <c r="C444" s="756" t="s">
        <v>30</v>
      </c>
      <c r="D444" s="757">
        <v>548</v>
      </c>
      <c r="E444" s="758">
        <f t="shared" si="130"/>
        <v>548.24</v>
      </c>
      <c r="F444" s="758">
        <f t="shared" si="131"/>
        <v>548.24</v>
      </c>
      <c r="G444" s="758">
        <f t="shared" si="132"/>
        <v>0</v>
      </c>
      <c r="H444" s="758">
        <f t="shared" si="133"/>
        <v>548.24</v>
      </c>
      <c r="I444" s="758">
        <f t="shared" si="134"/>
        <v>548.24</v>
      </c>
      <c r="J444" s="758"/>
      <c r="K444" s="758"/>
      <c r="L444" s="758">
        <v>548.24</v>
      </c>
      <c r="M444" s="758">
        <f t="shared" si="135"/>
        <v>0</v>
      </c>
      <c r="N444" s="758"/>
      <c r="O444" s="758"/>
      <c r="P444" s="758"/>
      <c r="Q444" s="759"/>
    </row>
    <row r="445" spans="1:17" s="7" customFormat="1" ht="11.25" customHeight="1">
      <c r="A445" s="463"/>
      <c r="B445" s="756" t="s">
        <v>127</v>
      </c>
      <c r="C445" s="756" t="s">
        <v>887</v>
      </c>
      <c r="D445" s="757">
        <v>837</v>
      </c>
      <c r="E445" s="758">
        <f t="shared" si="130"/>
        <v>837.42</v>
      </c>
      <c r="F445" s="758">
        <f t="shared" si="131"/>
        <v>0</v>
      </c>
      <c r="G445" s="758">
        <f t="shared" si="132"/>
        <v>837.42</v>
      </c>
      <c r="H445" s="758">
        <f t="shared" si="133"/>
        <v>837.42</v>
      </c>
      <c r="I445" s="758">
        <f t="shared" si="134"/>
        <v>0</v>
      </c>
      <c r="J445" s="758"/>
      <c r="K445" s="758"/>
      <c r="L445" s="758"/>
      <c r="M445" s="758">
        <f t="shared" si="135"/>
        <v>837.42</v>
      </c>
      <c r="N445" s="758"/>
      <c r="O445" s="758"/>
      <c r="P445" s="758"/>
      <c r="Q445" s="759">
        <v>837.42</v>
      </c>
    </row>
    <row r="446" spans="1:17" s="7" customFormat="1" ht="11.25" customHeight="1">
      <c r="A446" s="463"/>
      <c r="B446" s="756" t="s">
        <v>127</v>
      </c>
      <c r="C446" s="756" t="s">
        <v>972</v>
      </c>
      <c r="D446" s="757">
        <v>148</v>
      </c>
      <c r="E446" s="758">
        <f t="shared" si="130"/>
        <v>147.81</v>
      </c>
      <c r="F446" s="758">
        <f t="shared" si="131"/>
        <v>147.81</v>
      </c>
      <c r="G446" s="758">
        <f t="shared" si="132"/>
        <v>0</v>
      </c>
      <c r="H446" s="758">
        <f t="shared" si="133"/>
        <v>147.81</v>
      </c>
      <c r="I446" s="758">
        <f t="shared" si="134"/>
        <v>147.81</v>
      </c>
      <c r="J446" s="758"/>
      <c r="K446" s="758"/>
      <c r="L446" s="758">
        <v>147.81</v>
      </c>
      <c r="M446" s="758">
        <f t="shared" si="135"/>
        <v>0</v>
      </c>
      <c r="N446" s="758"/>
      <c r="O446" s="758"/>
      <c r="P446" s="758"/>
      <c r="Q446" s="759"/>
    </row>
    <row r="447" spans="1:17" s="7" customFormat="1" ht="11.25" customHeight="1">
      <c r="A447" s="463"/>
      <c r="B447" s="756" t="s">
        <v>319</v>
      </c>
      <c r="C447" s="756" t="s">
        <v>56</v>
      </c>
      <c r="D447" s="757">
        <v>102397</v>
      </c>
      <c r="E447" s="758">
        <f t="shared" si="130"/>
        <v>102396.24</v>
      </c>
      <c r="F447" s="758">
        <f t="shared" si="131"/>
        <v>0</v>
      </c>
      <c r="G447" s="758">
        <f t="shared" si="132"/>
        <v>102396.24</v>
      </c>
      <c r="H447" s="758">
        <f t="shared" si="133"/>
        <v>102396.24</v>
      </c>
      <c r="I447" s="758">
        <f t="shared" si="134"/>
        <v>0</v>
      </c>
      <c r="J447" s="758"/>
      <c r="K447" s="758"/>
      <c r="L447" s="758"/>
      <c r="M447" s="758">
        <f t="shared" si="135"/>
        <v>102396.24</v>
      </c>
      <c r="N447" s="758"/>
      <c r="O447" s="758"/>
      <c r="P447" s="758"/>
      <c r="Q447" s="759">
        <v>102396.24</v>
      </c>
    </row>
    <row r="448" spans="1:17" s="7" customFormat="1" ht="11.25" customHeight="1">
      <c r="A448" s="463"/>
      <c r="B448" s="756" t="s">
        <v>319</v>
      </c>
      <c r="C448" s="756" t="s">
        <v>57</v>
      </c>
      <c r="D448" s="757">
        <v>18070</v>
      </c>
      <c r="E448" s="758">
        <f t="shared" si="130"/>
        <v>18069.93</v>
      </c>
      <c r="F448" s="758">
        <f t="shared" si="131"/>
        <v>18069.93</v>
      </c>
      <c r="G448" s="758">
        <f t="shared" si="132"/>
        <v>0</v>
      </c>
      <c r="H448" s="758">
        <f t="shared" si="133"/>
        <v>18069.93</v>
      </c>
      <c r="I448" s="758">
        <f t="shared" si="134"/>
        <v>18069.93</v>
      </c>
      <c r="J448" s="758"/>
      <c r="K448" s="758"/>
      <c r="L448" s="758">
        <v>18069.93</v>
      </c>
      <c r="M448" s="758">
        <f t="shared" si="135"/>
        <v>0</v>
      </c>
      <c r="N448" s="758"/>
      <c r="O448" s="758"/>
      <c r="P448" s="758"/>
      <c r="Q448" s="759"/>
    </row>
    <row r="449" spans="1:17" s="7" customFormat="1" ht="11.25" customHeight="1">
      <c r="A449" s="463"/>
      <c r="B449" s="756" t="s">
        <v>320</v>
      </c>
      <c r="C449" s="756" t="s">
        <v>888</v>
      </c>
      <c r="D449" s="757">
        <v>18904</v>
      </c>
      <c r="E449" s="758">
        <f t="shared" si="130"/>
        <v>18903.54</v>
      </c>
      <c r="F449" s="758">
        <f t="shared" si="131"/>
        <v>0</v>
      </c>
      <c r="G449" s="758">
        <f t="shared" si="132"/>
        <v>18903.54</v>
      </c>
      <c r="H449" s="758">
        <f t="shared" si="133"/>
        <v>18903.54</v>
      </c>
      <c r="I449" s="758">
        <f t="shared" si="134"/>
        <v>0</v>
      </c>
      <c r="J449" s="758"/>
      <c r="K449" s="758"/>
      <c r="L449" s="758"/>
      <c r="M449" s="758">
        <f t="shared" si="135"/>
        <v>18903.54</v>
      </c>
      <c r="N449" s="758"/>
      <c r="O449" s="758"/>
      <c r="P449" s="758"/>
      <c r="Q449" s="759">
        <v>18903.54</v>
      </c>
    </row>
    <row r="450" spans="1:17" s="7" customFormat="1" ht="11.25" customHeight="1">
      <c r="A450" s="463"/>
      <c r="B450" s="756" t="s">
        <v>320</v>
      </c>
      <c r="C450" s="756" t="s">
        <v>31</v>
      </c>
      <c r="D450" s="757">
        <v>3336</v>
      </c>
      <c r="E450" s="758">
        <f t="shared" si="130"/>
        <v>3335.89</v>
      </c>
      <c r="F450" s="758">
        <f t="shared" si="131"/>
        <v>3335.89</v>
      </c>
      <c r="G450" s="758">
        <f t="shared" si="132"/>
        <v>0</v>
      </c>
      <c r="H450" s="758">
        <f t="shared" si="133"/>
        <v>3335.89</v>
      </c>
      <c r="I450" s="758">
        <f t="shared" si="134"/>
        <v>3335.89</v>
      </c>
      <c r="J450" s="758"/>
      <c r="K450" s="758"/>
      <c r="L450" s="758">
        <v>3335.89</v>
      </c>
      <c r="M450" s="758">
        <f t="shared" si="135"/>
        <v>0</v>
      </c>
      <c r="N450" s="758"/>
      <c r="O450" s="758"/>
      <c r="P450" s="758"/>
      <c r="Q450" s="759"/>
    </row>
    <row r="451" spans="1:17" s="7" customFormat="1" ht="11.25" customHeight="1">
      <c r="A451" s="463"/>
      <c r="B451" s="756" t="s">
        <v>449</v>
      </c>
      <c r="C451" s="756" t="s">
        <v>103</v>
      </c>
      <c r="D451" s="757">
        <v>47</v>
      </c>
      <c r="E451" s="758">
        <f t="shared" si="130"/>
        <v>46.75</v>
      </c>
      <c r="F451" s="758">
        <f t="shared" si="131"/>
        <v>0</v>
      </c>
      <c r="G451" s="758">
        <f t="shared" si="132"/>
        <v>46.75</v>
      </c>
      <c r="H451" s="758">
        <f t="shared" si="133"/>
        <v>46.75</v>
      </c>
      <c r="I451" s="758">
        <f t="shared" si="134"/>
        <v>0</v>
      </c>
      <c r="J451" s="758"/>
      <c r="K451" s="758"/>
      <c r="L451" s="758"/>
      <c r="M451" s="758">
        <f t="shared" si="135"/>
        <v>46.75</v>
      </c>
      <c r="N451" s="758"/>
      <c r="O451" s="758"/>
      <c r="P451" s="758"/>
      <c r="Q451" s="759">
        <v>46.75</v>
      </c>
    </row>
    <row r="452" spans="1:17" s="7" customFormat="1" ht="11.25" customHeight="1">
      <c r="A452" s="463"/>
      <c r="B452" s="756" t="s">
        <v>449</v>
      </c>
      <c r="C452" s="756" t="s">
        <v>32</v>
      </c>
      <c r="D452" s="757">
        <v>8</v>
      </c>
      <c r="E452" s="758">
        <f t="shared" si="130"/>
        <v>8.25</v>
      </c>
      <c r="F452" s="758">
        <f t="shared" si="131"/>
        <v>8.25</v>
      </c>
      <c r="G452" s="758">
        <f t="shared" si="132"/>
        <v>0</v>
      </c>
      <c r="H452" s="758">
        <f t="shared" si="133"/>
        <v>8.25</v>
      </c>
      <c r="I452" s="758">
        <f t="shared" si="134"/>
        <v>8.25</v>
      </c>
      <c r="J452" s="758"/>
      <c r="K452" s="758"/>
      <c r="L452" s="758">
        <v>8.25</v>
      </c>
      <c r="M452" s="758">
        <f t="shared" si="135"/>
        <v>0</v>
      </c>
      <c r="N452" s="758"/>
      <c r="O452" s="758"/>
      <c r="P452" s="758"/>
      <c r="Q452" s="759"/>
    </row>
    <row r="453" spans="1:17" s="7" customFormat="1" ht="11.25" customHeight="1">
      <c r="A453" s="463"/>
      <c r="B453" s="756" t="s">
        <v>49</v>
      </c>
      <c r="C453" s="756" t="s">
        <v>104</v>
      </c>
      <c r="D453" s="757">
        <v>204</v>
      </c>
      <c r="E453" s="758">
        <f t="shared" si="130"/>
        <v>204</v>
      </c>
      <c r="F453" s="758">
        <f t="shared" si="131"/>
        <v>0</v>
      </c>
      <c r="G453" s="758">
        <f t="shared" si="132"/>
        <v>204</v>
      </c>
      <c r="H453" s="758">
        <f t="shared" si="133"/>
        <v>204</v>
      </c>
      <c r="I453" s="758">
        <f t="shared" si="134"/>
        <v>0</v>
      </c>
      <c r="J453" s="758"/>
      <c r="K453" s="758"/>
      <c r="L453" s="758"/>
      <c r="M453" s="758">
        <f t="shared" si="135"/>
        <v>204</v>
      </c>
      <c r="N453" s="758"/>
      <c r="O453" s="758"/>
      <c r="P453" s="758"/>
      <c r="Q453" s="759">
        <v>204</v>
      </c>
    </row>
    <row r="454" spans="1:17" s="7" customFormat="1" ht="11.25" customHeight="1" thickBot="1">
      <c r="A454" s="463"/>
      <c r="B454" s="756" t="s">
        <v>49</v>
      </c>
      <c r="C454" s="756" t="s">
        <v>102</v>
      </c>
      <c r="D454" s="757">
        <v>36</v>
      </c>
      <c r="E454" s="758">
        <f t="shared" si="130"/>
        <v>36</v>
      </c>
      <c r="F454" s="758">
        <f t="shared" si="131"/>
        <v>36</v>
      </c>
      <c r="G454" s="758">
        <f t="shared" si="132"/>
        <v>0</v>
      </c>
      <c r="H454" s="758">
        <f t="shared" si="133"/>
        <v>36</v>
      </c>
      <c r="I454" s="758">
        <f t="shared" si="134"/>
        <v>36</v>
      </c>
      <c r="J454" s="758"/>
      <c r="K454" s="758"/>
      <c r="L454" s="758">
        <v>36</v>
      </c>
      <c r="M454" s="758">
        <f t="shared" si="135"/>
        <v>0</v>
      </c>
      <c r="N454" s="758"/>
      <c r="O454" s="758"/>
      <c r="P454" s="758"/>
      <c r="Q454" s="759"/>
    </row>
    <row r="455" spans="1:17" s="7" customFormat="1" ht="17.25" customHeight="1" thickBot="1">
      <c r="A455" s="764"/>
      <c r="B455" s="765" t="s">
        <v>365</v>
      </c>
      <c r="C455" s="765"/>
      <c r="D455" s="766">
        <f aca="true" t="shared" si="136" ref="D455:Q455">D11+D58</f>
        <v>14533149</v>
      </c>
      <c r="E455" s="767">
        <f t="shared" si="136"/>
        <v>13391084.860000001</v>
      </c>
      <c r="F455" s="767">
        <f t="shared" si="136"/>
        <v>3951940.81</v>
      </c>
      <c r="G455" s="767">
        <f t="shared" si="136"/>
        <v>9439144.05</v>
      </c>
      <c r="H455" s="767">
        <f t="shared" si="136"/>
        <v>13391084.860000001</v>
      </c>
      <c r="I455" s="767">
        <f t="shared" si="136"/>
        <v>3951940.81</v>
      </c>
      <c r="J455" s="767">
        <f t="shared" si="136"/>
        <v>0</v>
      </c>
      <c r="K455" s="767">
        <f t="shared" si="136"/>
        <v>0</v>
      </c>
      <c r="L455" s="767">
        <f t="shared" si="136"/>
        <v>3951940.81</v>
      </c>
      <c r="M455" s="767">
        <f t="shared" si="136"/>
        <v>9439144.05</v>
      </c>
      <c r="N455" s="767">
        <f t="shared" si="136"/>
        <v>0</v>
      </c>
      <c r="O455" s="767">
        <f t="shared" si="136"/>
        <v>0</v>
      </c>
      <c r="P455" s="767">
        <f t="shared" si="136"/>
        <v>0</v>
      </c>
      <c r="Q455" s="768">
        <f t="shared" si="136"/>
        <v>9439144.05</v>
      </c>
    </row>
    <row r="456" spans="1:17" ht="12.75" customHeight="1">
      <c r="A456" s="32"/>
      <c r="B456" s="29"/>
      <c r="C456" s="29"/>
      <c r="D456" s="29"/>
      <c r="E456" s="51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</row>
    <row r="457" spans="1:17" ht="11.25" customHeight="1">
      <c r="A457" s="32"/>
      <c r="B457" s="29"/>
      <c r="C457" s="29"/>
      <c r="D457" s="29"/>
      <c r="E457" s="29"/>
      <c r="F457" s="29"/>
      <c r="G457" s="29"/>
      <c r="H457" s="29"/>
      <c r="I457" s="29"/>
      <c r="J457" s="29"/>
      <c r="K457" s="29"/>
      <c r="L457" s="29"/>
      <c r="M457" s="48"/>
      <c r="N457" s="46"/>
      <c r="O457" s="829" t="s">
        <v>113</v>
      </c>
      <c r="P457" s="829"/>
      <c r="Q457" s="29"/>
    </row>
    <row r="458" spans="1:17" ht="13.5" customHeight="1">
      <c r="A458" s="32"/>
      <c r="B458" s="29"/>
      <c r="C458" s="29"/>
      <c r="D458" s="29"/>
      <c r="E458" s="29"/>
      <c r="F458" s="29"/>
      <c r="G458" s="29"/>
      <c r="H458" s="29"/>
      <c r="I458" s="29"/>
      <c r="J458" s="29"/>
      <c r="K458" s="29"/>
      <c r="L458" s="29"/>
      <c r="M458" s="29"/>
      <c r="N458" s="11"/>
      <c r="O458" s="29"/>
      <c r="P458" s="29"/>
      <c r="Q458" s="29"/>
    </row>
    <row r="459" spans="1:16" ht="12.75">
      <c r="A459" s="7"/>
      <c r="O459" s="829" t="s">
        <v>1089</v>
      </c>
      <c r="P459" s="829"/>
    </row>
    <row r="460" ht="12.75">
      <c r="A460" s="7"/>
    </row>
    <row r="461" ht="12.75">
      <c r="A461" s="7"/>
    </row>
    <row r="462" ht="12.75">
      <c r="A462" s="7"/>
    </row>
    <row r="463" ht="12.75">
      <c r="A463" s="7"/>
    </row>
    <row r="464" ht="12.75">
      <c r="A464" s="7"/>
    </row>
    <row r="465" ht="12.75">
      <c r="A465" s="7"/>
    </row>
    <row r="466" ht="12.75">
      <c r="A466" s="7"/>
    </row>
    <row r="467" ht="12.75">
      <c r="A467" s="7"/>
    </row>
    <row r="468" ht="12.75">
      <c r="A468" s="7"/>
    </row>
    <row r="469" ht="12.75">
      <c r="A469" s="7"/>
    </row>
    <row r="470" ht="12.75">
      <c r="A470" s="7"/>
    </row>
    <row r="471" ht="12.75">
      <c r="A471" s="7"/>
    </row>
    <row r="472" ht="12.75">
      <c r="A472" s="7"/>
    </row>
    <row r="473" ht="12.75">
      <c r="A473" s="7"/>
    </row>
    <row r="474" ht="12.75">
      <c r="A474" s="7"/>
    </row>
    <row r="475" ht="12.75">
      <c r="A475" s="7"/>
    </row>
    <row r="476" ht="12.75">
      <c r="A476" s="7"/>
    </row>
    <row r="477" ht="12.75">
      <c r="A477" s="7"/>
    </row>
    <row r="478" ht="12.75">
      <c r="A478" s="7"/>
    </row>
    <row r="479" ht="12.75">
      <c r="A479" s="7"/>
    </row>
    <row r="480" ht="12.75">
      <c r="A480" s="7"/>
    </row>
    <row r="481" ht="12.75">
      <c r="A481" s="7"/>
    </row>
    <row r="482" ht="12.75">
      <c r="A482" s="7"/>
    </row>
    <row r="483" ht="12.75">
      <c r="A483" s="7"/>
    </row>
    <row r="484" ht="12.75">
      <c r="A484" s="7"/>
    </row>
    <row r="485" ht="12.75">
      <c r="A485" s="7"/>
    </row>
    <row r="486" ht="12.75">
      <c r="A486" s="7"/>
    </row>
    <row r="487" ht="12.75">
      <c r="A487" s="7"/>
    </row>
    <row r="488" ht="12.75">
      <c r="A488" s="7"/>
    </row>
    <row r="489" ht="12.75">
      <c r="A489" s="7"/>
    </row>
    <row r="490" ht="12.75">
      <c r="A490" s="7"/>
    </row>
    <row r="491" ht="12.75">
      <c r="A491" s="7"/>
    </row>
    <row r="492" ht="12.75">
      <c r="A492" s="7"/>
    </row>
    <row r="493" ht="12.75">
      <c r="A493" s="7"/>
    </row>
    <row r="494" ht="12.75">
      <c r="A494" s="7"/>
    </row>
    <row r="495" ht="12.75">
      <c r="A495" s="7"/>
    </row>
    <row r="496" ht="12.75">
      <c r="A496" s="7"/>
    </row>
    <row r="497" ht="12.75">
      <c r="A497" s="7"/>
    </row>
    <row r="498" ht="12.75">
      <c r="A498" s="7"/>
    </row>
    <row r="499" ht="12.75">
      <c r="A499" s="7"/>
    </row>
    <row r="500" ht="12.75">
      <c r="A500" s="7"/>
    </row>
    <row r="501" ht="12.75">
      <c r="A501" s="7"/>
    </row>
    <row r="502" ht="12.75">
      <c r="A502" s="7"/>
    </row>
    <row r="503" ht="12.75">
      <c r="A503" s="7"/>
    </row>
    <row r="504" ht="12.75">
      <c r="A504" s="7"/>
    </row>
    <row r="505" ht="12.75">
      <c r="A505" s="7"/>
    </row>
    <row r="506" ht="12.75">
      <c r="A506" s="7"/>
    </row>
    <row r="507" ht="12.75">
      <c r="A507" s="7"/>
    </row>
    <row r="508" ht="12.75">
      <c r="A508" s="7"/>
    </row>
    <row r="509" ht="12.75">
      <c r="A509" s="7"/>
    </row>
    <row r="510" ht="12.75">
      <c r="A510" s="7"/>
    </row>
    <row r="511" ht="12.75">
      <c r="A511" s="7"/>
    </row>
    <row r="512" ht="12.75">
      <c r="A512" s="7"/>
    </row>
    <row r="513" ht="12.75">
      <c r="A513" s="7"/>
    </row>
    <row r="514" ht="12.75">
      <c r="A514" s="7"/>
    </row>
    <row r="515" ht="12.75">
      <c r="A515" s="7"/>
    </row>
    <row r="516" ht="12.75">
      <c r="A516" s="7"/>
    </row>
    <row r="517" ht="12.75">
      <c r="A517" s="7"/>
    </row>
    <row r="518" ht="12.75">
      <c r="A518" s="7"/>
    </row>
    <row r="519" ht="12.75">
      <c r="A519" s="7"/>
    </row>
    <row r="520" ht="12.75">
      <c r="A520" s="7"/>
    </row>
    <row r="521" ht="12.75">
      <c r="A521" s="7"/>
    </row>
    <row r="522" ht="12.75">
      <c r="A522" s="7"/>
    </row>
    <row r="523" ht="12.75">
      <c r="A523" s="7"/>
    </row>
    <row r="524" ht="12.75">
      <c r="A524" s="7"/>
    </row>
    <row r="525" ht="12.75">
      <c r="A525" s="7"/>
    </row>
    <row r="526" ht="12.75">
      <c r="A526" s="7"/>
    </row>
    <row r="527" ht="12.75">
      <c r="A527" s="7"/>
    </row>
    <row r="528" ht="12.75">
      <c r="A528" s="7"/>
    </row>
    <row r="529" ht="12.75">
      <c r="A529" s="7"/>
    </row>
    <row r="530" ht="12.75">
      <c r="A530" s="7"/>
    </row>
    <row r="531" ht="12.75">
      <c r="A531" s="7"/>
    </row>
    <row r="532" ht="12.75">
      <c r="A532" s="7"/>
    </row>
    <row r="533" ht="12.75">
      <c r="A533" s="7"/>
    </row>
    <row r="534" ht="12.75">
      <c r="A534" s="7"/>
    </row>
    <row r="535" ht="12.75">
      <c r="A535" s="7"/>
    </row>
    <row r="536" ht="12.75">
      <c r="A536" s="7"/>
    </row>
    <row r="537" ht="12.75">
      <c r="A537" s="7"/>
    </row>
    <row r="538" ht="12.75">
      <c r="A538" s="7"/>
    </row>
    <row r="539" ht="12.75">
      <c r="A539" s="7"/>
    </row>
    <row r="540" ht="12.75">
      <c r="A540" s="7"/>
    </row>
    <row r="541" ht="12.75">
      <c r="A541" s="7"/>
    </row>
    <row r="542" ht="12.75">
      <c r="A542" s="7"/>
    </row>
    <row r="543" ht="12.75">
      <c r="A543" s="7"/>
    </row>
    <row r="544" ht="12.75">
      <c r="A544" s="7"/>
    </row>
    <row r="545" ht="12.75">
      <c r="A545" s="7"/>
    </row>
    <row r="546" ht="12.75">
      <c r="A546" s="7"/>
    </row>
    <row r="547" ht="12.75">
      <c r="A547" s="7"/>
    </row>
    <row r="548" ht="12.75">
      <c r="A548" s="7"/>
    </row>
    <row r="549" ht="12.75">
      <c r="A549" s="7"/>
    </row>
    <row r="550" ht="12.75">
      <c r="A550" s="7"/>
    </row>
    <row r="551" ht="12.75">
      <c r="A551" s="7"/>
    </row>
    <row r="552" ht="12.75">
      <c r="A552" s="7"/>
    </row>
    <row r="553" ht="12.75">
      <c r="A553" s="7"/>
    </row>
    <row r="554" ht="12.75">
      <c r="A554" s="7"/>
    </row>
    <row r="555" ht="12.75">
      <c r="A555" s="7"/>
    </row>
    <row r="556" ht="12.75">
      <c r="A556" s="7"/>
    </row>
    <row r="557" ht="12.75">
      <c r="A557" s="7"/>
    </row>
    <row r="558" ht="12.75">
      <c r="A558" s="7"/>
    </row>
    <row r="559" ht="12.75">
      <c r="A559" s="7"/>
    </row>
    <row r="560" ht="12.75">
      <c r="A560" s="7"/>
    </row>
    <row r="561" ht="12.75">
      <c r="A561" s="7"/>
    </row>
    <row r="562" ht="12.75">
      <c r="A562" s="7"/>
    </row>
    <row r="563" ht="12.75">
      <c r="A563" s="7"/>
    </row>
    <row r="564" ht="12.75">
      <c r="A564" s="7"/>
    </row>
    <row r="565" ht="12.75">
      <c r="A565" s="7"/>
    </row>
    <row r="566" ht="12.75">
      <c r="A566" s="7"/>
    </row>
    <row r="567" ht="12.75">
      <c r="A567" s="7"/>
    </row>
    <row r="568" ht="12.75">
      <c r="A568" s="7"/>
    </row>
    <row r="569" ht="12.75">
      <c r="A569" s="7"/>
    </row>
    <row r="570" ht="12.75">
      <c r="A570" s="7"/>
    </row>
    <row r="571" ht="12.75">
      <c r="A571" s="7"/>
    </row>
    <row r="572" ht="12.75">
      <c r="A572" s="7"/>
    </row>
    <row r="573" ht="12.75">
      <c r="A573" s="7"/>
    </row>
    <row r="574" ht="12.75">
      <c r="A574" s="7"/>
    </row>
    <row r="575" ht="12.75">
      <c r="A575" s="7"/>
    </row>
    <row r="576" ht="12.75">
      <c r="A576" s="7"/>
    </row>
    <row r="577" ht="12.75">
      <c r="A577" s="7"/>
    </row>
    <row r="578" ht="12.75">
      <c r="A578" s="7"/>
    </row>
    <row r="579" ht="12.75">
      <c r="A579" s="7"/>
    </row>
    <row r="580" ht="12.75">
      <c r="A580" s="7"/>
    </row>
    <row r="581" ht="12.75">
      <c r="A581" s="7"/>
    </row>
    <row r="582" ht="12.75">
      <c r="A582" s="7"/>
    </row>
    <row r="583" ht="12.75">
      <c r="A583" s="7"/>
    </row>
    <row r="584" ht="12.75">
      <c r="A584" s="7"/>
    </row>
    <row r="585" ht="12.75">
      <c r="A585" s="7"/>
    </row>
    <row r="586" ht="12.75">
      <c r="A586" s="7"/>
    </row>
    <row r="587" ht="12.75">
      <c r="A587" s="7"/>
    </row>
    <row r="588" ht="12.75">
      <c r="A588" s="7"/>
    </row>
    <row r="589" ht="12.75">
      <c r="A589" s="7"/>
    </row>
    <row r="590" ht="12.75">
      <c r="A590" s="7"/>
    </row>
    <row r="591" ht="12.75">
      <c r="A591" s="7"/>
    </row>
    <row r="592" ht="12.75">
      <c r="A592" s="7"/>
    </row>
    <row r="593" ht="12.75">
      <c r="A593" s="7"/>
    </row>
    <row r="594" ht="12.75">
      <c r="A594" s="7"/>
    </row>
    <row r="595" ht="12.75">
      <c r="A595" s="7"/>
    </row>
    <row r="596" ht="12.75">
      <c r="A596" s="7"/>
    </row>
    <row r="597" ht="12.75">
      <c r="A597" s="7"/>
    </row>
    <row r="598" ht="12.75">
      <c r="A598" s="7"/>
    </row>
    <row r="599" ht="12.75">
      <c r="A599" s="7"/>
    </row>
    <row r="600" ht="12.75">
      <c r="A600" s="7"/>
    </row>
    <row r="601" ht="12.75">
      <c r="A601" s="7"/>
    </row>
    <row r="602" ht="12.75">
      <c r="A602" s="7"/>
    </row>
    <row r="603" ht="12.75">
      <c r="A603" s="7"/>
    </row>
    <row r="604" ht="12.75">
      <c r="A604" s="7"/>
    </row>
    <row r="605" ht="12.75">
      <c r="A605" s="7"/>
    </row>
    <row r="606" ht="12.75">
      <c r="A606" s="7"/>
    </row>
    <row r="607" ht="12.75">
      <c r="A607" s="7"/>
    </row>
    <row r="608" ht="12.75">
      <c r="A608" s="7"/>
    </row>
    <row r="609" ht="12.75">
      <c r="A609" s="7"/>
    </row>
    <row r="610" ht="12.75">
      <c r="A610" s="7"/>
    </row>
    <row r="611" ht="12.75">
      <c r="A611" s="7"/>
    </row>
    <row r="612" ht="12.75">
      <c r="A612" s="7"/>
    </row>
    <row r="613" ht="12.75">
      <c r="A613" s="7"/>
    </row>
    <row r="614" ht="12.75">
      <c r="A614" s="7"/>
    </row>
    <row r="615" ht="12.75">
      <c r="A615" s="7"/>
    </row>
    <row r="616" ht="12.75">
      <c r="A616" s="7"/>
    </row>
    <row r="617" ht="12.75">
      <c r="A617" s="7"/>
    </row>
    <row r="618" ht="12.75">
      <c r="A618" s="7"/>
    </row>
    <row r="619" ht="12.75">
      <c r="A619" s="7"/>
    </row>
    <row r="620" ht="12.75">
      <c r="A620" s="7"/>
    </row>
    <row r="621" ht="12.75">
      <c r="A621" s="7"/>
    </row>
    <row r="622" ht="12.75">
      <c r="A622" s="7"/>
    </row>
    <row r="623" ht="12.75">
      <c r="A623" s="7"/>
    </row>
    <row r="624" ht="12.75">
      <c r="A624" s="7"/>
    </row>
    <row r="625" ht="12.75">
      <c r="A625" s="7"/>
    </row>
    <row r="626" ht="12.75">
      <c r="A626" s="7"/>
    </row>
    <row r="627" ht="12.75">
      <c r="A627" s="7"/>
    </row>
    <row r="628" ht="12.75">
      <c r="A628" s="7"/>
    </row>
    <row r="629" ht="12.75">
      <c r="A629" s="7"/>
    </row>
    <row r="630" ht="12.75">
      <c r="A630" s="7"/>
    </row>
    <row r="631" ht="12.75">
      <c r="A631" s="7"/>
    </row>
    <row r="632" ht="12.75">
      <c r="A632" s="7"/>
    </row>
    <row r="633" ht="12.75">
      <c r="A633" s="7"/>
    </row>
    <row r="634" ht="12.75">
      <c r="A634" s="7"/>
    </row>
    <row r="635" ht="12.75">
      <c r="A635" s="7"/>
    </row>
    <row r="636" ht="12.75">
      <c r="A636" s="7"/>
    </row>
    <row r="637" ht="12.75">
      <c r="A637" s="7"/>
    </row>
    <row r="638" ht="12.75">
      <c r="A638" s="7"/>
    </row>
    <row r="639" ht="12.75">
      <c r="A639" s="7"/>
    </row>
    <row r="640" ht="12.75">
      <c r="A640" s="7"/>
    </row>
    <row r="641" ht="12.75">
      <c r="A641" s="7"/>
    </row>
    <row r="642" ht="12.75">
      <c r="A642" s="7"/>
    </row>
    <row r="643" ht="12.75">
      <c r="A643" s="7"/>
    </row>
    <row r="644" ht="12.75">
      <c r="A644" s="7"/>
    </row>
    <row r="645" ht="12.75">
      <c r="A645" s="7"/>
    </row>
    <row r="646" ht="12.75">
      <c r="A646" s="7"/>
    </row>
    <row r="647" ht="12.75">
      <c r="A647" s="7"/>
    </row>
    <row r="648" ht="12.75">
      <c r="A648" s="7"/>
    </row>
    <row r="649" ht="12.75">
      <c r="A649" s="7"/>
    </row>
    <row r="650" ht="12.75">
      <c r="A650" s="7"/>
    </row>
    <row r="651" ht="12.75">
      <c r="A651" s="7"/>
    </row>
    <row r="652" ht="12.75">
      <c r="A652" s="7"/>
    </row>
    <row r="653" ht="12.75">
      <c r="A653" s="7"/>
    </row>
    <row r="654" ht="12.75">
      <c r="A654" s="7"/>
    </row>
    <row r="655" ht="12.75">
      <c r="A655" s="7"/>
    </row>
    <row r="656" ht="12.75">
      <c r="A656" s="7"/>
    </row>
    <row r="657" ht="12.75">
      <c r="A657" s="7"/>
    </row>
    <row r="658" ht="12.75">
      <c r="A658" s="7"/>
    </row>
    <row r="659" ht="12.75">
      <c r="A659" s="7"/>
    </row>
    <row r="660" ht="12.75">
      <c r="A660" s="7"/>
    </row>
    <row r="661" ht="12.75">
      <c r="A661" s="7"/>
    </row>
    <row r="662" ht="12.75">
      <c r="A662" s="7"/>
    </row>
    <row r="663" ht="12.75">
      <c r="A663" s="7"/>
    </row>
    <row r="664" ht="12.75">
      <c r="A664" s="7"/>
    </row>
    <row r="665" ht="12.75">
      <c r="A665" s="7"/>
    </row>
    <row r="666" ht="12.75">
      <c r="A666" s="7"/>
    </row>
    <row r="667" ht="12.75">
      <c r="A667" s="7"/>
    </row>
    <row r="668" ht="12.75">
      <c r="A668" s="7"/>
    </row>
    <row r="669" ht="12.75">
      <c r="A669" s="7"/>
    </row>
    <row r="670" ht="12.75">
      <c r="A670" s="7"/>
    </row>
    <row r="671" ht="12.75">
      <c r="A671" s="7"/>
    </row>
    <row r="672" ht="12.75">
      <c r="A672" s="7"/>
    </row>
    <row r="673" ht="12.75">
      <c r="A673" s="7"/>
    </row>
    <row r="674" ht="12.75">
      <c r="A674" s="7"/>
    </row>
    <row r="675" ht="12.75">
      <c r="A675" s="7"/>
    </row>
    <row r="676" ht="12.75">
      <c r="A676" s="7"/>
    </row>
    <row r="677" ht="12.75">
      <c r="A677" s="7"/>
    </row>
    <row r="678" ht="12.75">
      <c r="A678" s="7"/>
    </row>
    <row r="679" ht="12.75">
      <c r="A679" s="7"/>
    </row>
    <row r="680" ht="12.75">
      <c r="A680" s="7"/>
    </row>
    <row r="681" ht="12.75">
      <c r="A681" s="7"/>
    </row>
    <row r="682" ht="12.75">
      <c r="A682" s="7"/>
    </row>
    <row r="683" ht="12.75">
      <c r="A683" s="7"/>
    </row>
    <row r="684" ht="12.75">
      <c r="A684" s="7"/>
    </row>
    <row r="685" ht="12.75">
      <c r="A685" s="7"/>
    </row>
    <row r="686" ht="12.75">
      <c r="A686" s="7"/>
    </row>
    <row r="687" ht="12.75">
      <c r="A687" s="7"/>
    </row>
    <row r="688" ht="12.75">
      <c r="A688" s="7"/>
    </row>
    <row r="689" ht="12.75">
      <c r="A689" s="7"/>
    </row>
    <row r="690" ht="12.75">
      <c r="A690" s="7"/>
    </row>
    <row r="691" ht="12.75">
      <c r="A691" s="7"/>
    </row>
    <row r="692" ht="12.75">
      <c r="A692" s="7"/>
    </row>
    <row r="693" ht="12.75">
      <c r="A693" s="7"/>
    </row>
    <row r="694" ht="12.75">
      <c r="A694" s="7"/>
    </row>
    <row r="695" ht="12.75">
      <c r="A695" s="7"/>
    </row>
    <row r="696" ht="12.75">
      <c r="A696" s="7"/>
    </row>
    <row r="697" ht="12.75">
      <c r="A697" s="7"/>
    </row>
    <row r="698" ht="12.75">
      <c r="A698" s="7"/>
    </row>
    <row r="699" ht="12.75">
      <c r="A699" s="7"/>
    </row>
    <row r="700" ht="12.75">
      <c r="A700" s="7"/>
    </row>
    <row r="701" ht="12.75">
      <c r="A701" s="7"/>
    </row>
    <row r="702" ht="12.75">
      <c r="A702" s="7"/>
    </row>
    <row r="703" ht="12.75">
      <c r="A703" s="7"/>
    </row>
    <row r="704" ht="12.75">
      <c r="A704" s="7"/>
    </row>
    <row r="705" ht="12.75">
      <c r="A705" s="7"/>
    </row>
    <row r="706" ht="12.75">
      <c r="A706" s="7"/>
    </row>
    <row r="707" ht="12.75">
      <c r="A707" s="7"/>
    </row>
    <row r="708" ht="12.75">
      <c r="A708" s="7"/>
    </row>
    <row r="709" ht="12.75">
      <c r="A709" s="7"/>
    </row>
    <row r="710" ht="12.75">
      <c r="A710" s="7"/>
    </row>
    <row r="711" ht="12.75">
      <c r="A711" s="7"/>
    </row>
    <row r="712" ht="12.75">
      <c r="A712" s="7"/>
    </row>
    <row r="713" ht="12.75">
      <c r="A713" s="7"/>
    </row>
    <row r="714" ht="12.75">
      <c r="A714" s="7"/>
    </row>
    <row r="715" ht="12.75">
      <c r="A715" s="7"/>
    </row>
    <row r="716" ht="12.75">
      <c r="A716" s="7"/>
    </row>
    <row r="717" ht="12.75">
      <c r="A717" s="7"/>
    </row>
    <row r="718" ht="12.75">
      <c r="A718" s="7"/>
    </row>
    <row r="719" ht="12.75">
      <c r="A719" s="7"/>
    </row>
    <row r="720" ht="12.75">
      <c r="A720" s="7"/>
    </row>
    <row r="721" ht="12.75">
      <c r="A721" s="7"/>
    </row>
    <row r="722" ht="12.75">
      <c r="A722" s="7"/>
    </row>
    <row r="723" ht="12.75">
      <c r="A723" s="7"/>
    </row>
    <row r="724" ht="12.75">
      <c r="A724" s="7"/>
    </row>
    <row r="725" ht="12.75">
      <c r="A725" s="7"/>
    </row>
    <row r="726" ht="12.75">
      <c r="A726" s="7"/>
    </row>
    <row r="727" ht="12.75">
      <c r="A727" s="7"/>
    </row>
    <row r="728" ht="12.75">
      <c r="A728" s="7"/>
    </row>
    <row r="729" ht="12.75">
      <c r="A729" s="7"/>
    </row>
    <row r="730" ht="12.75">
      <c r="A730" s="7"/>
    </row>
    <row r="731" ht="12.75">
      <c r="A731" s="7"/>
    </row>
    <row r="732" ht="12.75">
      <c r="A732" s="7"/>
    </row>
    <row r="733" ht="12.75">
      <c r="A733" s="7"/>
    </row>
    <row r="734" ht="12.75">
      <c r="A734" s="7"/>
    </row>
    <row r="735" ht="12.75">
      <c r="A735" s="7"/>
    </row>
    <row r="736" ht="12.75">
      <c r="A736" s="7"/>
    </row>
    <row r="737" ht="12.75">
      <c r="A737" s="7"/>
    </row>
    <row r="738" ht="12.75">
      <c r="A738" s="7"/>
    </row>
    <row r="739" ht="12.75">
      <c r="A739" s="7"/>
    </row>
    <row r="740" ht="12.75">
      <c r="A740" s="7"/>
    </row>
    <row r="741" ht="12.75">
      <c r="A741" s="7"/>
    </row>
    <row r="742" ht="12.75">
      <c r="A742" s="7"/>
    </row>
    <row r="743" ht="12.75">
      <c r="A743" s="7"/>
    </row>
    <row r="744" ht="12.75">
      <c r="A744" s="7"/>
    </row>
    <row r="745" ht="12.75">
      <c r="A745" s="7"/>
    </row>
    <row r="746" ht="12.75">
      <c r="A746" s="7"/>
    </row>
    <row r="747" ht="12.75">
      <c r="A747" s="7"/>
    </row>
    <row r="748" ht="12.75">
      <c r="A748" s="7"/>
    </row>
    <row r="749" ht="12.75">
      <c r="A749" s="7"/>
    </row>
    <row r="750" ht="12.75">
      <c r="A750" s="7"/>
    </row>
    <row r="751" ht="12.75">
      <c r="A751" s="7"/>
    </row>
    <row r="752" ht="12.75">
      <c r="A752" s="7"/>
    </row>
    <row r="753" ht="12.75">
      <c r="A753" s="7"/>
    </row>
    <row r="754" ht="12.75">
      <c r="A754" s="7"/>
    </row>
    <row r="755" ht="12.75">
      <c r="A755" s="7"/>
    </row>
    <row r="756" ht="12.75">
      <c r="A756" s="7"/>
    </row>
    <row r="757" ht="12.75">
      <c r="A757" s="7"/>
    </row>
    <row r="758" ht="12.75">
      <c r="A758" s="7"/>
    </row>
    <row r="759" ht="12.75">
      <c r="A759" s="7"/>
    </row>
    <row r="760" ht="12.75">
      <c r="A760" s="7"/>
    </row>
    <row r="761" ht="12.75">
      <c r="A761" s="7"/>
    </row>
    <row r="762" ht="12.75">
      <c r="A762" s="7"/>
    </row>
    <row r="763" ht="12.75">
      <c r="A763" s="7"/>
    </row>
    <row r="764" ht="12.75">
      <c r="A764" s="7"/>
    </row>
    <row r="765" ht="12.75">
      <c r="A765" s="7"/>
    </row>
    <row r="766" ht="12.75">
      <c r="A766" s="7"/>
    </row>
    <row r="767" ht="12.75">
      <c r="A767" s="7"/>
    </row>
    <row r="768" ht="12.75">
      <c r="A768" s="7"/>
    </row>
    <row r="769" ht="12.75">
      <c r="A769" s="7"/>
    </row>
    <row r="770" ht="12.75">
      <c r="A770" s="7"/>
    </row>
    <row r="771" ht="12.75">
      <c r="A771" s="7"/>
    </row>
    <row r="772" ht="12.75">
      <c r="A772" s="7"/>
    </row>
    <row r="773" ht="12.75">
      <c r="A773" s="7"/>
    </row>
    <row r="774" ht="12.75">
      <c r="A774" s="7"/>
    </row>
    <row r="775" ht="12.75">
      <c r="A775" s="7"/>
    </row>
    <row r="776" ht="12.75">
      <c r="A776" s="7"/>
    </row>
    <row r="777" ht="12.75">
      <c r="A777" s="7"/>
    </row>
    <row r="778" ht="12.75">
      <c r="A778" s="7"/>
    </row>
    <row r="779" ht="12.75">
      <c r="A779" s="7"/>
    </row>
    <row r="780" ht="12.75">
      <c r="A780" s="7"/>
    </row>
    <row r="781" ht="12.75">
      <c r="A781" s="7"/>
    </row>
    <row r="782" ht="12.75">
      <c r="A782" s="7"/>
    </row>
    <row r="783" ht="12.75">
      <c r="A783" s="7"/>
    </row>
    <row r="784" ht="12.75">
      <c r="A784" s="7"/>
    </row>
    <row r="785" ht="12.75">
      <c r="A785" s="7"/>
    </row>
    <row r="786" ht="12.75">
      <c r="A786" s="7"/>
    </row>
    <row r="787" ht="12.75">
      <c r="A787" s="7"/>
    </row>
    <row r="788" ht="12.75">
      <c r="A788" s="7"/>
    </row>
    <row r="789" ht="12.75">
      <c r="A789" s="7"/>
    </row>
    <row r="790" ht="12.75">
      <c r="A790" s="7"/>
    </row>
    <row r="791" ht="12.75">
      <c r="A791" s="7"/>
    </row>
    <row r="792" ht="12.75">
      <c r="A792" s="7"/>
    </row>
    <row r="793" ht="12.75">
      <c r="A793" s="7"/>
    </row>
    <row r="794" ht="12.75">
      <c r="A794" s="7"/>
    </row>
    <row r="795" ht="12.75">
      <c r="A795" s="7"/>
    </row>
    <row r="796" ht="12.75">
      <c r="A796" s="7"/>
    </row>
    <row r="797" ht="12.75">
      <c r="A797" s="7"/>
    </row>
    <row r="798" ht="12.75">
      <c r="A798" s="7"/>
    </row>
    <row r="799" ht="12.75">
      <c r="A799" s="7"/>
    </row>
    <row r="800" ht="12.75">
      <c r="A800" s="7"/>
    </row>
    <row r="801" ht="12.75">
      <c r="A801" s="7"/>
    </row>
    <row r="802" ht="12.75">
      <c r="A802" s="7"/>
    </row>
    <row r="803" ht="12.75">
      <c r="A803" s="7"/>
    </row>
    <row r="804" ht="12.75">
      <c r="A804" s="7"/>
    </row>
    <row r="805" ht="12.75">
      <c r="A805" s="7"/>
    </row>
    <row r="806" ht="12.75">
      <c r="A806" s="7"/>
    </row>
    <row r="807" ht="12.75">
      <c r="A807" s="7"/>
    </row>
    <row r="808" ht="12.75">
      <c r="A808" s="7"/>
    </row>
    <row r="809" ht="12.75">
      <c r="A809" s="7"/>
    </row>
    <row r="810" ht="12.75">
      <c r="A810" s="7"/>
    </row>
    <row r="811" ht="12.75">
      <c r="A811" s="7"/>
    </row>
    <row r="812" ht="12.75">
      <c r="A812" s="7"/>
    </row>
    <row r="813" ht="12.75">
      <c r="A813" s="7"/>
    </row>
    <row r="814" ht="12.75">
      <c r="A814" s="7"/>
    </row>
    <row r="815" ht="12.75">
      <c r="A815" s="7"/>
    </row>
    <row r="816" ht="12.75">
      <c r="A816" s="7"/>
    </row>
    <row r="817" ht="12.75">
      <c r="A817" s="7"/>
    </row>
    <row r="818" ht="12.75">
      <c r="A818" s="7"/>
    </row>
    <row r="819" ht="12.75">
      <c r="A819" s="7"/>
    </row>
    <row r="820" ht="12.75">
      <c r="A820" s="7"/>
    </row>
    <row r="821" ht="12.75">
      <c r="A821" s="7"/>
    </row>
    <row r="822" ht="12.75">
      <c r="A822" s="7"/>
    </row>
    <row r="823" ht="12.75">
      <c r="A823" s="7"/>
    </row>
    <row r="824" ht="12.75">
      <c r="A824" s="7"/>
    </row>
    <row r="825" ht="12.75">
      <c r="A825" s="7"/>
    </row>
    <row r="826" ht="12.75">
      <c r="A826" s="7"/>
    </row>
    <row r="827" ht="12.75">
      <c r="A827" s="7"/>
    </row>
    <row r="828" ht="12.75">
      <c r="A828" s="7"/>
    </row>
    <row r="829" ht="12.75">
      <c r="A829" s="7"/>
    </row>
    <row r="830" ht="12.75">
      <c r="A830" s="7"/>
    </row>
    <row r="831" ht="12.75">
      <c r="A831" s="7"/>
    </row>
    <row r="832" ht="12.75">
      <c r="A832" s="7"/>
    </row>
    <row r="833" ht="12.75">
      <c r="A833" s="7"/>
    </row>
    <row r="834" ht="12.75">
      <c r="A834" s="7"/>
    </row>
    <row r="835" ht="12.75">
      <c r="A835" s="7"/>
    </row>
    <row r="836" ht="12.75">
      <c r="A836" s="7"/>
    </row>
    <row r="837" ht="12.75">
      <c r="A837" s="7"/>
    </row>
    <row r="838" ht="12.75">
      <c r="A838" s="7"/>
    </row>
    <row r="839" ht="12.75">
      <c r="A839" s="7"/>
    </row>
    <row r="840" ht="12.75">
      <c r="A840" s="7"/>
    </row>
    <row r="841" ht="12.75">
      <c r="A841" s="7"/>
    </row>
    <row r="842" ht="12.75">
      <c r="A842" s="7"/>
    </row>
    <row r="843" ht="12.75">
      <c r="A843" s="7"/>
    </row>
    <row r="844" ht="12.75">
      <c r="A844" s="7"/>
    </row>
    <row r="845" ht="12.75">
      <c r="A845" s="7"/>
    </row>
    <row r="846" ht="12.75">
      <c r="A846" s="7"/>
    </row>
    <row r="847" ht="12.75">
      <c r="A847" s="7"/>
    </row>
    <row r="848" ht="12.75">
      <c r="A848" s="7"/>
    </row>
    <row r="849" ht="12.75">
      <c r="A849" s="7"/>
    </row>
    <row r="850" ht="12.75">
      <c r="A850" s="7"/>
    </row>
    <row r="851" ht="12.75">
      <c r="A851" s="7"/>
    </row>
    <row r="852" ht="12.75">
      <c r="A852" s="7"/>
    </row>
    <row r="853" ht="12.75">
      <c r="A853" s="7"/>
    </row>
    <row r="854" ht="12.75">
      <c r="A854" s="7"/>
    </row>
    <row r="855" ht="12.75">
      <c r="A855" s="7"/>
    </row>
    <row r="856" ht="12.75">
      <c r="A856" s="7"/>
    </row>
    <row r="857" ht="12.75">
      <c r="A857" s="7"/>
    </row>
    <row r="858" ht="12.75">
      <c r="A858" s="7"/>
    </row>
    <row r="859" ht="12.75">
      <c r="A859" s="7"/>
    </row>
    <row r="860" ht="12.75">
      <c r="A860" s="7"/>
    </row>
    <row r="861" ht="12.75">
      <c r="A861" s="7"/>
    </row>
    <row r="862" ht="12.75">
      <c r="A862" s="7"/>
    </row>
    <row r="863" ht="12.75">
      <c r="A863" s="7"/>
    </row>
    <row r="864" ht="12.75">
      <c r="A864" s="7"/>
    </row>
    <row r="865" ht="12.75">
      <c r="A865" s="7"/>
    </row>
    <row r="866" ht="12.75">
      <c r="A866" s="7"/>
    </row>
    <row r="867" ht="12.75">
      <c r="A867" s="7"/>
    </row>
    <row r="868" ht="12.75">
      <c r="A868" s="7"/>
    </row>
    <row r="869" ht="12.75">
      <c r="A869" s="7"/>
    </row>
    <row r="870" ht="12.75">
      <c r="A870" s="7"/>
    </row>
    <row r="871" ht="12.75">
      <c r="A871" s="7"/>
    </row>
    <row r="872" ht="12.75">
      <c r="A872" s="7"/>
    </row>
    <row r="873" ht="12.75">
      <c r="A873" s="7"/>
    </row>
    <row r="874" ht="12.75">
      <c r="A874" s="7"/>
    </row>
    <row r="875" ht="12.75">
      <c r="A875" s="7"/>
    </row>
    <row r="876" ht="12.75">
      <c r="A876" s="7"/>
    </row>
    <row r="877" ht="12.75">
      <c r="A877" s="7"/>
    </row>
    <row r="878" ht="12.75">
      <c r="A878" s="7"/>
    </row>
    <row r="879" ht="12.75">
      <c r="A879" s="7"/>
    </row>
    <row r="880" ht="12.75">
      <c r="A880" s="7"/>
    </row>
    <row r="881" ht="12.75">
      <c r="A881" s="7"/>
    </row>
    <row r="882" ht="12.75">
      <c r="A882" s="7"/>
    </row>
    <row r="883" ht="12.75">
      <c r="A883" s="7"/>
    </row>
    <row r="884" ht="12.75">
      <c r="A884" s="7"/>
    </row>
    <row r="885" ht="12.75">
      <c r="A885" s="7"/>
    </row>
    <row r="886" ht="12.75">
      <c r="A886" s="7"/>
    </row>
    <row r="887" ht="12.75">
      <c r="A887" s="7"/>
    </row>
    <row r="888" ht="12.75">
      <c r="A888" s="7"/>
    </row>
    <row r="889" ht="12.75">
      <c r="A889" s="7"/>
    </row>
    <row r="890" ht="12.75">
      <c r="A890" s="7"/>
    </row>
    <row r="891" ht="12.75">
      <c r="A891" s="7"/>
    </row>
    <row r="892" ht="12.75">
      <c r="A892" s="7"/>
    </row>
    <row r="893" ht="12.75">
      <c r="A893" s="7"/>
    </row>
    <row r="894" ht="12.75">
      <c r="A894" s="7"/>
    </row>
    <row r="895" ht="12.75">
      <c r="A895" s="7"/>
    </row>
    <row r="896" ht="12.75">
      <c r="A896" s="7"/>
    </row>
    <row r="897" ht="12.75">
      <c r="A897" s="7"/>
    </row>
    <row r="898" ht="12.75">
      <c r="A898" s="7"/>
    </row>
    <row r="899" ht="12.75">
      <c r="A899" s="7"/>
    </row>
    <row r="900" ht="12.75">
      <c r="A900" s="7"/>
    </row>
    <row r="901" ht="12.75">
      <c r="A901" s="7"/>
    </row>
    <row r="902" ht="12.75">
      <c r="A902" s="7"/>
    </row>
    <row r="903" ht="12.75">
      <c r="A903" s="7"/>
    </row>
    <row r="904" ht="12.75">
      <c r="A904" s="7"/>
    </row>
    <row r="905" ht="12.75">
      <c r="A905" s="7"/>
    </row>
    <row r="906" ht="12.75">
      <c r="A906" s="7"/>
    </row>
    <row r="907" ht="12.75">
      <c r="A907" s="7"/>
    </row>
    <row r="908" ht="12.75">
      <c r="A908" s="7"/>
    </row>
    <row r="909" ht="12.75">
      <c r="A909" s="7"/>
    </row>
    <row r="910" ht="12.75">
      <c r="A910" s="7"/>
    </row>
    <row r="911" ht="12.75">
      <c r="A911" s="7"/>
    </row>
    <row r="912" ht="12.75">
      <c r="A912" s="7"/>
    </row>
    <row r="913" ht="12.75">
      <c r="A913" s="7"/>
    </row>
    <row r="914" ht="12.75">
      <c r="A914" s="7"/>
    </row>
    <row r="915" ht="12.75">
      <c r="A915" s="7"/>
    </row>
    <row r="916" ht="12.75">
      <c r="A916" s="7"/>
    </row>
    <row r="917" ht="12.75">
      <c r="A917" s="7"/>
    </row>
    <row r="918" ht="12.75">
      <c r="A918" s="7"/>
    </row>
    <row r="919" ht="12.75">
      <c r="A919" s="7"/>
    </row>
    <row r="920" ht="12.75">
      <c r="A920" s="7"/>
    </row>
    <row r="921" ht="12.75">
      <c r="A921" s="7"/>
    </row>
    <row r="922" ht="12.75">
      <c r="A922" s="7"/>
    </row>
    <row r="923" ht="12.75">
      <c r="A923" s="7"/>
    </row>
    <row r="924" ht="12.75">
      <c r="A924" s="7"/>
    </row>
    <row r="925" ht="12.75">
      <c r="A925" s="7"/>
    </row>
    <row r="926" ht="12.75">
      <c r="A926" s="7"/>
    </row>
    <row r="927" ht="12.75">
      <c r="A927" s="7"/>
    </row>
    <row r="928" ht="12.75">
      <c r="A928" s="7"/>
    </row>
    <row r="929" ht="12.75">
      <c r="A929" s="7"/>
    </row>
    <row r="930" ht="12.75">
      <c r="A930" s="7"/>
    </row>
    <row r="931" ht="12.75">
      <c r="A931" s="7"/>
    </row>
    <row r="932" ht="12.75">
      <c r="A932" s="7"/>
    </row>
    <row r="933" ht="12.75">
      <c r="A933" s="7"/>
    </row>
    <row r="934" ht="12.75">
      <c r="A934" s="7"/>
    </row>
    <row r="935" ht="12.75">
      <c r="A935" s="7"/>
    </row>
    <row r="936" ht="12.75">
      <c r="A936" s="7"/>
    </row>
    <row r="937" ht="12.75">
      <c r="A937" s="7"/>
    </row>
    <row r="938" ht="12.75">
      <c r="A938" s="7"/>
    </row>
    <row r="939" ht="12.75">
      <c r="A939" s="7"/>
    </row>
    <row r="940" ht="12.75">
      <c r="A940" s="7"/>
    </row>
    <row r="941" ht="12.75">
      <c r="A941" s="7"/>
    </row>
    <row r="942" ht="12.75">
      <c r="A942" s="7"/>
    </row>
    <row r="943" ht="12.75">
      <c r="A943" s="7"/>
    </row>
    <row r="944" ht="12.75">
      <c r="A944" s="7"/>
    </row>
    <row r="945" ht="12.75">
      <c r="A945" s="7"/>
    </row>
    <row r="946" ht="12.75">
      <c r="A946" s="7"/>
    </row>
    <row r="947" ht="12.75">
      <c r="A947" s="7"/>
    </row>
    <row r="948" ht="12.75">
      <c r="A948" s="7"/>
    </row>
    <row r="949" ht="12.75">
      <c r="A949" s="7"/>
    </row>
    <row r="950" ht="12.75">
      <c r="A950" s="7"/>
    </row>
    <row r="951" ht="12.75">
      <c r="A951" s="7"/>
    </row>
    <row r="952" ht="12.75">
      <c r="A952" s="7"/>
    </row>
    <row r="953" ht="12.75">
      <c r="A953" s="7"/>
    </row>
    <row r="954" ht="12.75">
      <c r="A954" s="7"/>
    </row>
    <row r="955" ht="12.75">
      <c r="A955" s="7"/>
    </row>
    <row r="956" ht="12.75">
      <c r="A956" s="7"/>
    </row>
    <row r="957" ht="12.75">
      <c r="A957" s="7"/>
    </row>
    <row r="958" ht="12.75">
      <c r="A958" s="7"/>
    </row>
    <row r="959" ht="12.75">
      <c r="A959" s="7"/>
    </row>
    <row r="960" ht="12.75">
      <c r="A960" s="7"/>
    </row>
    <row r="961" ht="12.75">
      <c r="A961" s="7"/>
    </row>
    <row r="962" ht="12.75">
      <c r="A962" s="7"/>
    </row>
    <row r="963" ht="12.75">
      <c r="A963" s="7"/>
    </row>
    <row r="964" ht="12.75">
      <c r="A964" s="7"/>
    </row>
    <row r="965" ht="12.75">
      <c r="A965" s="7"/>
    </row>
    <row r="966" ht="12.75">
      <c r="A966" s="7"/>
    </row>
    <row r="967" ht="12.75">
      <c r="A967" s="7"/>
    </row>
    <row r="968" ht="12.75">
      <c r="A968" s="7"/>
    </row>
    <row r="969" ht="12.75">
      <c r="A969" s="7"/>
    </row>
    <row r="970" ht="12.75">
      <c r="A970" s="7"/>
    </row>
    <row r="971" ht="12.75">
      <c r="A971" s="7"/>
    </row>
    <row r="972" ht="12.75">
      <c r="A972" s="7"/>
    </row>
    <row r="973" ht="12.75">
      <c r="A973" s="7"/>
    </row>
    <row r="974" ht="12.75">
      <c r="A974" s="7"/>
    </row>
    <row r="975" ht="12.75">
      <c r="A975" s="7"/>
    </row>
    <row r="976" ht="12.75">
      <c r="A976" s="7"/>
    </row>
    <row r="977" ht="12.75">
      <c r="A977" s="7"/>
    </row>
    <row r="978" ht="12.75">
      <c r="A978" s="7"/>
    </row>
    <row r="979" ht="12.75">
      <c r="A979" s="7"/>
    </row>
    <row r="980" ht="12.75">
      <c r="A980" s="7"/>
    </row>
    <row r="981" ht="12.75">
      <c r="A981" s="7"/>
    </row>
    <row r="982" ht="12.75">
      <c r="A982" s="7"/>
    </row>
    <row r="983" ht="12.75">
      <c r="A983" s="7"/>
    </row>
    <row r="984" ht="12.75">
      <c r="A984" s="7"/>
    </row>
    <row r="985" ht="12.75">
      <c r="A985" s="7"/>
    </row>
    <row r="986" ht="12.75">
      <c r="A986" s="7"/>
    </row>
    <row r="987" ht="12.75">
      <c r="A987" s="7"/>
    </row>
    <row r="988" ht="12.75">
      <c r="A988" s="7"/>
    </row>
    <row r="989" ht="12.75">
      <c r="A989" s="7"/>
    </row>
    <row r="990" ht="12.75">
      <c r="A990" s="7"/>
    </row>
    <row r="991" ht="12.75">
      <c r="A991" s="7"/>
    </row>
    <row r="992" ht="12.75">
      <c r="A992" s="7"/>
    </row>
    <row r="993" ht="12.75">
      <c r="A993" s="7"/>
    </row>
    <row r="994" ht="12.75">
      <c r="A994" s="7"/>
    </row>
    <row r="995" ht="12.75">
      <c r="A995" s="7"/>
    </row>
    <row r="996" ht="12.75">
      <c r="A996" s="7"/>
    </row>
    <row r="997" ht="12.75">
      <c r="A997" s="7"/>
    </row>
    <row r="998" ht="12.75">
      <c r="A998" s="7"/>
    </row>
    <row r="999" ht="12.75">
      <c r="A999" s="7"/>
    </row>
    <row r="1000" ht="12.75">
      <c r="A1000" s="7"/>
    </row>
    <row r="1001" ht="12.75">
      <c r="A1001" s="7"/>
    </row>
    <row r="1002" ht="12.75">
      <c r="A1002" s="7"/>
    </row>
    <row r="1003" ht="12.75">
      <c r="A1003" s="7"/>
    </row>
    <row r="1004" ht="12.75">
      <c r="A1004" s="7"/>
    </row>
    <row r="1005" ht="12.75">
      <c r="A1005" s="7"/>
    </row>
    <row r="1006" ht="12.75">
      <c r="A1006" s="7"/>
    </row>
    <row r="1007" ht="12.75">
      <c r="A1007" s="7"/>
    </row>
    <row r="1008" ht="12.75">
      <c r="A1008" s="7"/>
    </row>
    <row r="1009" ht="12.75">
      <c r="A1009" s="7"/>
    </row>
    <row r="1010" ht="12.75">
      <c r="A1010" s="7"/>
    </row>
    <row r="1011" ht="12.75">
      <c r="A1011" s="7"/>
    </row>
    <row r="1012" ht="12.75">
      <c r="A1012" s="7"/>
    </row>
    <row r="1013" ht="12.75">
      <c r="A1013" s="7"/>
    </row>
    <row r="1014" ht="12.75">
      <c r="A1014" s="7"/>
    </row>
    <row r="1015" ht="12.75">
      <c r="A1015" s="7"/>
    </row>
    <row r="1016" ht="12.75">
      <c r="A1016" s="7"/>
    </row>
    <row r="1017" ht="12.75">
      <c r="A1017" s="7"/>
    </row>
    <row r="1018" ht="12.75">
      <c r="A1018" s="7"/>
    </row>
    <row r="1019" ht="12.75">
      <c r="A1019" s="7"/>
    </row>
    <row r="1020" ht="12.75">
      <c r="A1020" s="7"/>
    </row>
    <row r="1021" ht="12.75">
      <c r="A1021" s="7"/>
    </row>
    <row r="1022" ht="12.75">
      <c r="A1022" s="7"/>
    </row>
    <row r="1023" ht="12.75">
      <c r="A1023" s="7"/>
    </row>
    <row r="1024" ht="12.75">
      <c r="A1024" s="7"/>
    </row>
    <row r="1025" ht="12.75">
      <c r="A1025" s="7"/>
    </row>
    <row r="1026" ht="12.75">
      <c r="A1026" s="7"/>
    </row>
    <row r="1027" ht="12.75">
      <c r="A1027" s="7"/>
    </row>
    <row r="1028" ht="12.75">
      <c r="A1028" s="7"/>
    </row>
    <row r="1029" ht="12.75">
      <c r="A1029" s="7"/>
    </row>
    <row r="1030" ht="12.75">
      <c r="A1030" s="7"/>
    </row>
    <row r="1031" ht="12.75">
      <c r="A1031" s="7"/>
    </row>
    <row r="1032" ht="12.75">
      <c r="A1032" s="7"/>
    </row>
    <row r="1033" ht="12.75">
      <c r="A1033" s="7"/>
    </row>
    <row r="1034" ht="12.75">
      <c r="A1034" s="7"/>
    </row>
    <row r="1035" ht="12.75">
      <c r="A1035" s="7"/>
    </row>
    <row r="1036" ht="12.75">
      <c r="A1036" s="7"/>
    </row>
    <row r="1037" ht="12.75">
      <c r="A1037" s="7"/>
    </row>
    <row r="1038" ht="12.75">
      <c r="A1038" s="7"/>
    </row>
    <row r="1039" ht="12.75">
      <c r="A1039" s="7"/>
    </row>
    <row r="1040" ht="12.75">
      <c r="A1040" s="7"/>
    </row>
    <row r="1041" ht="12.75">
      <c r="A1041" s="7"/>
    </row>
    <row r="1042" ht="12.75">
      <c r="A1042" s="7"/>
    </row>
    <row r="1043" ht="12.75">
      <c r="A1043" s="7"/>
    </row>
    <row r="1044" ht="12.75">
      <c r="A1044" s="7"/>
    </row>
    <row r="1045" ht="12.75">
      <c r="A1045" s="7"/>
    </row>
    <row r="1046" ht="12.75">
      <c r="A1046" s="7"/>
    </row>
    <row r="1047" ht="12.75">
      <c r="A1047" s="7"/>
    </row>
    <row r="1048" ht="12.75">
      <c r="A1048" s="7"/>
    </row>
    <row r="1049" ht="12.75">
      <c r="A1049" s="7"/>
    </row>
    <row r="1050" ht="12.75">
      <c r="A1050" s="7"/>
    </row>
    <row r="1051" ht="12.75">
      <c r="A1051" s="7"/>
    </row>
    <row r="1052" ht="12.75">
      <c r="A1052" s="7"/>
    </row>
    <row r="1053" ht="12.75">
      <c r="A1053" s="7"/>
    </row>
    <row r="1054" ht="12.75">
      <c r="A1054" s="7"/>
    </row>
    <row r="1055" ht="12.75">
      <c r="A1055" s="7"/>
    </row>
    <row r="1056" ht="12.75">
      <c r="A1056" s="7"/>
    </row>
    <row r="1057" ht="12.75">
      <c r="A1057" s="7"/>
    </row>
    <row r="1058" ht="12.75">
      <c r="A1058" s="7"/>
    </row>
    <row r="1059" ht="12.75">
      <c r="A1059" s="7"/>
    </row>
    <row r="1060" ht="12.75">
      <c r="A1060" s="7"/>
    </row>
    <row r="1061" ht="12.75">
      <c r="A1061" s="7"/>
    </row>
    <row r="1062" ht="12.75">
      <c r="A1062" s="7"/>
    </row>
    <row r="1063" ht="12.75">
      <c r="A1063" s="7"/>
    </row>
    <row r="1064" ht="12.75">
      <c r="A1064" s="7"/>
    </row>
    <row r="1065" ht="12.75">
      <c r="A1065" s="7"/>
    </row>
    <row r="1066" ht="12.75">
      <c r="A1066" s="7"/>
    </row>
    <row r="1067" ht="12.75">
      <c r="A1067" s="7"/>
    </row>
    <row r="1068" ht="12.75">
      <c r="A1068" s="7"/>
    </row>
    <row r="1069" ht="12.75">
      <c r="A1069" s="7"/>
    </row>
    <row r="1070" ht="12.75">
      <c r="A1070" s="7"/>
    </row>
    <row r="1071" ht="12.75">
      <c r="A1071" s="7"/>
    </row>
    <row r="1072" ht="12.75">
      <c r="A1072" s="7"/>
    </row>
    <row r="1073" ht="12.75">
      <c r="A1073" s="7"/>
    </row>
    <row r="1074" ht="12.75">
      <c r="A1074" s="7"/>
    </row>
    <row r="1075" ht="12.75">
      <c r="A1075" s="7"/>
    </row>
    <row r="1076" ht="12.75">
      <c r="A1076" s="7"/>
    </row>
    <row r="1077" ht="12.75">
      <c r="A1077" s="7"/>
    </row>
    <row r="1078" ht="12.75">
      <c r="A1078" s="7"/>
    </row>
    <row r="1079" ht="12.75">
      <c r="A1079" s="7"/>
    </row>
    <row r="1080" ht="12.75">
      <c r="A1080" s="7"/>
    </row>
    <row r="1081" ht="12.75">
      <c r="A1081" s="7"/>
    </row>
    <row r="1082" ht="12.75">
      <c r="A1082" s="7"/>
    </row>
    <row r="1083" ht="12.75">
      <c r="A1083" s="7"/>
    </row>
    <row r="1084" ht="12.75">
      <c r="A1084" s="7"/>
    </row>
    <row r="1085" ht="12.75">
      <c r="A1085" s="7"/>
    </row>
    <row r="1086" ht="12.75">
      <c r="A1086" s="7"/>
    </row>
    <row r="1087" ht="12.75">
      <c r="A1087" s="7"/>
    </row>
    <row r="1088" ht="12.75">
      <c r="A1088" s="7"/>
    </row>
    <row r="1089" ht="12.75">
      <c r="A1089" s="7"/>
    </row>
    <row r="1090" ht="12.75">
      <c r="A1090" s="7"/>
    </row>
    <row r="1091" ht="12.75">
      <c r="A1091" s="7"/>
    </row>
    <row r="1092" ht="12.75">
      <c r="A1092" s="7"/>
    </row>
    <row r="1093" ht="12.75">
      <c r="A1093" s="7"/>
    </row>
    <row r="1094" ht="12.75">
      <c r="A1094" s="7"/>
    </row>
    <row r="1095" ht="12.75">
      <c r="A1095" s="7"/>
    </row>
    <row r="1096" ht="12.75">
      <c r="A1096" s="7"/>
    </row>
    <row r="1097" ht="12.75">
      <c r="A1097" s="7"/>
    </row>
    <row r="1098" ht="12.75">
      <c r="A1098" s="7"/>
    </row>
    <row r="1099" ht="12.75">
      <c r="A1099" s="7"/>
    </row>
    <row r="1100" ht="12.75">
      <c r="A1100" s="7"/>
    </row>
    <row r="1101" ht="12.75">
      <c r="A1101" s="7"/>
    </row>
    <row r="1102" ht="12.75">
      <c r="A1102" s="7"/>
    </row>
    <row r="1103" ht="12.75">
      <c r="A1103" s="7"/>
    </row>
    <row r="1104" ht="12.75">
      <c r="A1104" s="7"/>
    </row>
    <row r="1105" ht="12.75">
      <c r="A1105" s="7"/>
    </row>
    <row r="1106" ht="12.75">
      <c r="A1106" s="7"/>
    </row>
    <row r="1107" ht="12.75">
      <c r="A1107" s="7"/>
    </row>
    <row r="1108" ht="12.75">
      <c r="A1108" s="7"/>
    </row>
    <row r="1109" ht="12.75">
      <c r="A1109" s="7"/>
    </row>
    <row r="1110" ht="12.75">
      <c r="A1110" s="7"/>
    </row>
    <row r="1111" ht="12.75">
      <c r="A1111" s="7"/>
    </row>
    <row r="1112" ht="12.75">
      <c r="A1112" s="7"/>
    </row>
    <row r="1113" ht="12.75">
      <c r="A1113" s="7"/>
    </row>
    <row r="1114" ht="12.75">
      <c r="A1114" s="7"/>
    </row>
    <row r="1115" ht="12.75">
      <c r="A1115" s="7"/>
    </row>
    <row r="1116" ht="12.75">
      <c r="A1116" s="7"/>
    </row>
    <row r="1117" ht="12.75">
      <c r="A1117" s="7"/>
    </row>
    <row r="1118" ht="12.75">
      <c r="A1118" s="7"/>
    </row>
    <row r="1119" ht="12.75">
      <c r="A1119" s="7"/>
    </row>
    <row r="1120" ht="12.75">
      <c r="A1120" s="7"/>
    </row>
    <row r="1121" ht="12.75">
      <c r="A1121" s="7"/>
    </row>
    <row r="1122" ht="12.75">
      <c r="A1122" s="7"/>
    </row>
    <row r="1123" ht="12.75">
      <c r="A1123" s="7"/>
    </row>
    <row r="1124" ht="12.75">
      <c r="A1124" s="7"/>
    </row>
    <row r="1125" ht="12.75">
      <c r="A1125" s="7"/>
    </row>
    <row r="1126" ht="12.75">
      <c r="A1126" s="7"/>
    </row>
    <row r="1127" ht="12.75">
      <c r="A1127" s="7"/>
    </row>
    <row r="1128" ht="12.75">
      <c r="A1128" s="7"/>
    </row>
    <row r="1129" ht="12.75">
      <c r="A1129" s="7"/>
    </row>
    <row r="1130" ht="12.75">
      <c r="A1130" s="7"/>
    </row>
    <row r="1131" ht="12.75">
      <c r="A1131" s="7"/>
    </row>
    <row r="1132" ht="12.75">
      <c r="A1132" s="7"/>
    </row>
    <row r="1133" ht="12.75">
      <c r="A1133" s="7"/>
    </row>
    <row r="1134" ht="12.75">
      <c r="A1134" s="7"/>
    </row>
    <row r="1135" ht="12.75">
      <c r="A1135" s="7"/>
    </row>
    <row r="1136" ht="12.75">
      <c r="A1136" s="7"/>
    </row>
    <row r="1137" ht="12.75">
      <c r="A1137" s="7"/>
    </row>
    <row r="1138" ht="12.75">
      <c r="A1138" s="7"/>
    </row>
    <row r="1139" ht="12.75">
      <c r="A1139" s="7"/>
    </row>
    <row r="1140" ht="12.75">
      <c r="A1140" s="7"/>
    </row>
    <row r="1141" ht="12.75">
      <c r="A1141" s="7"/>
    </row>
    <row r="1142" ht="12.75">
      <c r="A1142" s="7"/>
    </row>
    <row r="1143" ht="12.75">
      <c r="A1143" s="7"/>
    </row>
    <row r="1144" ht="12.75">
      <c r="A1144" s="7"/>
    </row>
    <row r="1145" ht="12.75">
      <c r="A1145" s="7"/>
    </row>
    <row r="1146" ht="12.75">
      <c r="A1146" s="7"/>
    </row>
    <row r="1147" ht="12.75">
      <c r="A1147" s="7"/>
    </row>
    <row r="1148" ht="12.75">
      <c r="A1148" s="7"/>
    </row>
    <row r="1149" ht="12.75">
      <c r="A1149" s="7"/>
    </row>
    <row r="1150" ht="12.75">
      <c r="A1150" s="7"/>
    </row>
    <row r="1151" ht="12.75">
      <c r="A1151" s="7"/>
    </row>
    <row r="1152" ht="12.75">
      <c r="A1152" s="7"/>
    </row>
    <row r="1153" ht="12.75">
      <c r="A1153" s="7"/>
    </row>
    <row r="1154" ht="12.75">
      <c r="A1154" s="7"/>
    </row>
    <row r="1155" ht="12.75">
      <c r="A1155" s="7"/>
    </row>
    <row r="1156" ht="12.75">
      <c r="A1156" s="7"/>
    </row>
    <row r="1157" ht="12.75">
      <c r="A1157" s="7"/>
    </row>
    <row r="1158" ht="12.75">
      <c r="A1158" s="7"/>
    </row>
    <row r="1159" ht="12.75">
      <c r="A1159" s="7"/>
    </row>
    <row r="1160" ht="12.75">
      <c r="A1160" s="7"/>
    </row>
    <row r="1161" ht="12.75">
      <c r="A1161" s="7"/>
    </row>
    <row r="1162" ht="12.75">
      <c r="A1162" s="7"/>
    </row>
    <row r="1163" ht="12.75">
      <c r="A1163" s="7"/>
    </row>
    <row r="1164" ht="12.75">
      <c r="A1164" s="7"/>
    </row>
    <row r="1165" ht="12.75">
      <c r="A1165" s="7"/>
    </row>
    <row r="1166" ht="12.75">
      <c r="A1166" s="7"/>
    </row>
    <row r="1167" ht="12.75">
      <c r="A1167" s="7"/>
    </row>
    <row r="1168" ht="12.75">
      <c r="A1168" s="7"/>
    </row>
    <row r="1169" ht="12.75">
      <c r="A1169" s="7"/>
    </row>
    <row r="1170" ht="12.75">
      <c r="A1170" s="7"/>
    </row>
    <row r="1171" ht="12.75">
      <c r="A1171" s="7"/>
    </row>
    <row r="1172" ht="12.75">
      <c r="A1172" s="7"/>
    </row>
    <row r="1173" ht="12.75">
      <c r="A1173" s="7"/>
    </row>
    <row r="1174" ht="12.75">
      <c r="A1174" s="7"/>
    </row>
    <row r="1175" ht="12.75">
      <c r="A1175" s="7"/>
    </row>
    <row r="1176" ht="12.75">
      <c r="A1176" s="7"/>
    </row>
    <row r="1177" ht="12.75">
      <c r="A1177" s="7"/>
    </row>
    <row r="1178" ht="12.75">
      <c r="A1178" s="7"/>
    </row>
    <row r="1179" ht="12.75">
      <c r="A1179" s="7"/>
    </row>
    <row r="1180" ht="12.75">
      <c r="A1180" s="7"/>
    </row>
    <row r="1181" ht="12.75">
      <c r="A1181" s="7"/>
    </row>
    <row r="1182" ht="12.75">
      <c r="A1182" s="7"/>
    </row>
    <row r="1183" ht="12.75">
      <c r="A1183" s="7"/>
    </row>
    <row r="1184" ht="12.75">
      <c r="A1184" s="7"/>
    </row>
    <row r="1185" ht="12.75">
      <c r="A1185" s="7"/>
    </row>
    <row r="1186" ht="12.75">
      <c r="A1186" s="7"/>
    </row>
    <row r="1187" ht="12.75">
      <c r="A1187" s="7"/>
    </row>
    <row r="1188" ht="12.75">
      <c r="A1188" s="7"/>
    </row>
    <row r="1189" ht="12.75">
      <c r="A1189" s="7"/>
    </row>
    <row r="1190" ht="12.75">
      <c r="A1190" s="7"/>
    </row>
    <row r="1191" ht="12.75">
      <c r="A1191" s="7"/>
    </row>
    <row r="1192" ht="12.75">
      <c r="A1192" s="7"/>
    </row>
    <row r="1193" ht="12.75">
      <c r="A1193" s="7"/>
    </row>
    <row r="1194" ht="12.75">
      <c r="A1194" s="7"/>
    </row>
    <row r="1195" ht="12.75">
      <c r="A1195" s="7"/>
    </row>
    <row r="1196" ht="12.75">
      <c r="A1196" s="7"/>
    </row>
    <row r="1197" ht="12.75">
      <c r="A1197" s="7"/>
    </row>
    <row r="1198" ht="12.75">
      <c r="A1198" s="7"/>
    </row>
    <row r="1199" ht="12.75">
      <c r="A1199" s="7"/>
    </row>
    <row r="1200" ht="12.75">
      <c r="A1200" s="7"/>
    </row>
    <row r="1201" ht="12.75">
      <c r="A1201" s="7"/>
    </row>
    <row r="1202" ht="12.75">
      <c r="A1202" s="7"/>
    </row>
    <row r="1203" ht="12.75">
      <c r="A1203" s="7"/>
    </row>
    <row r="1204" ht="12.75">
      <c r="A1204" s="7"/>
    </row>
    <row r="1205" ht="12.75">
      <c r="A1205" s="7"/>
    </row>
    <row r="1206" ht="12.75">
      <c r="A1206" s="7"/>
    </row>
    <row r="1207" ht="12.75">
      <c r="A1207" s="7"/>
    </row>
    <row r="1208" ht="12.75">
      <c r="A1208" s="7"/>
    </row>
    <row r="1209" ht="12.75">
      <c r="A1209" s="7"/>
    </row>
    <row r="1210" ht="12.75">
      <c r="A1210" s="7"/>
    </row>
    <row r="1211" ht="12.75">
      <c r="A1211" s="7"/>
    </row>
    <row r="1212" ht="12.75">
      <c r="A1212" s="7"/>
    </row>
    <row r="1213" ht="12.75">
      <c r="A1213" s="7"/>
    </row>
    <row r="1214" ht="12.75">
      <c r="A1214" s="7"/>
    </row>
    <row r="1215" ht="12.75">
      <c r="A1215" s="7"/>
    </row>
    <row r="1216" ht="12.75">
      <c r="A1216" s="7"/>
    </row>
    <row r="1217" ht="12.75">
      <c r="A1217" s="7"/>
    </row>
    <row r="1218" ht="12.75">
      <c r="A1218" s="7"/>
    </row>
    <row r="1219" ht="12.75">
      <c r="A1219" s="7"/>
    </row>
    <row r="1220" ht="12.75">
      <c r="A1220" s="7"/>
    </row>
    <row r="1221" ht="12.75">
      <c r="A1221" s="7"/>
    </row>
    <row r="1222" ht="12.75">
      <c r="A1222" s="7"/>
    </row>
    <row r="1223" ht="12.75">
      <c r="A1223" s="7"/>
    </row>
    <row r="1224" ht="12.75">
      <c r="A1224" s="7"/>
    </row>
    <row r="1225" ht="12.75">
      <c r="A1225" s="7"/>
    </row>
    <row r="1226" ht="12.75">
      <c r="A1226" s="7"/>
    </row>
    <row r="1227" ht="12.75">
      <c r="A1227" s="7"/>
    </row>
    <row r="1228" ht="12.75">
      <c r="A1228" s="7"/>
    </row>
    <row r="1229" ht="12.75">
      <c r="A1229" s="7"/>
    </row>
    <row r="1230" ht="12.75">
      <c r="A1230" s="7"/>
    </row>
    <row r="1231" ht="12.75">
      <c r="A1231" s="7"/>
    </row>
    <row r="1232" ht="12.75">
      <c r="A1232" s="7"/>
    </row>
    <row r="1233" ht="12.75">
      <c r="A1233" s="7"/>
    </row>
    <row r="1234" ht="12.75">
      <c r="A1234" s="7"/>
    </row>
    <row r="1235" ht="12.75">
      <c r="A1235" s="7"/>
    </row>
    <row r="1236" ht="12.75">
      <c r="A1236" s="7"/>
    </row>
    <row r="1237" ht="12.75">
      <c r="A1237" s="7"/>
    </row>
    <row r="1238" ht="12.75">
      <c r="A1238" s="7"/>
    </row>
    <row r="1239" ht="12.75">
      <c r="A1239" s="7"/>
    </row>
    <row r="1240" ht="12.75">
      <c r="A1240" s="7"/>
    </row>
    <row r="1241" ht="12.75">
      <c r="A1241" s="7"/>
    </row>
    <row r="1242" ht="12.75">
      <c r="A1242" s="7"/>
    </row>
    <row r="1243" ht="12.75">
      <c r="A1243" s="7"/>
    </row>
    <row r="1244" ht="12.75">
      <c r="A1244" s="7"/>
    </row>
    <row r="1245" ht="12.75">
      <c r="A1245" s="7"/>
    </row>
    <row r="1246" ht="12.75">
      <c r="A1246" s="7"/>
    </row>
    <row r="1247" ht="12.75">
      <c r="A1247" s="7"/>
    </row>
    <row r="1248" ht="12.75">
      <c r="A1248" s="7"/>
    </row>
    <row r="1249" ht="12.75">
      <c r="A1249" s="7"/>
    </row>
    <row r="1250" ht="12.75">
      <c r="A1250" s="7"/>
    </row>
    <row r="1251" ht="12.75">
      <c r="A1251" s="7"/>
    </row>
    <row r="1252" ht="12.75">
      <c r="A1252" s="7"/>
    </row>
    <row r="1253" ht="12.75">
      <c r="A1253" s="7"/>
    </row>
    <row r="1254" ht="12.75">
      <c r="A1254" s="7"/>
    </row>
    <row r="1255" ht="12.75">
      <c r="A1255" s="7"/>
    </row>
    <row r="1256" ht="12.75">
      <c r="A1256" s="7"/>
    </row>
    <row r="1257" ht="12.75">
      <c r="A1257" s="7"/>
    </row>
    <row r="1258" ht="12.75">
      <c r="A1258" s="7"/>
    </row>
    <row r="1259" ht="12.75">
      <c r="A1259" s="7"/>
    </row>
    <row r="1260" ht="12.75">
      <c r="A1260" s="7"/>
    </row>
    <row r="1261" ht="12.75">
      <c r="A1261" s="7"/>
    </row>
    <row r="1262" ht="12.75">
      <c r="A1262" s="7"/>
    </row>
    <row r="1263" ht="12.75">
      <c r="A1263" s="7"/>
    </row>
    <row r="1264" ht="12.75">
      <c r="A1264" s="7"/>
    </row>
    <row r="1265" ht="12.75">
      <c r="A1265" s="7"/>
    </row>
    <row r="1266" ht="12.75">
      <c r="A1266" s="7"/>
    </row>
    <row r="1267" ht="12.75">
      <c r="A1267" s="7"/>
    </row>
    <row r="1268" ht="12.75">
      <c r="A1268" s="7"/>
    </row>
    <row r="1269" ht="12.75">
      <c r="A1269" s="7"/>
    </row>
    <row r="1270" ht="12.75">
      <c r="A1270" s="7"/>
    </row>
    <row r="1271" ht="12.75">
      <c r="A1271" s="7"/>
    </row>
    <row r="1272" ht="12.75">
      <c r="A1272" s="7"/>
    </row>
    <row r="1273" ht="12.75">
      <c r="A1273" s="7"/>
    </row>
    <row r="1274" ht="12.75">
      <c r="A1274" s="7"/>
    </row>
    <row r="1275" ht="12.75">
      <c r="A1275" s="7"/>
    </row>
    <row r="1276" ht="12.75">
      <c r="A1276" s="7"/>
    </row>
    <row r="1277" ht="12.75">
      <c r="A1277" s="7"/>
    </row>
    <row r="1278" ht="12.75">
      <c r="A1278" s="7"/>
    </row>
    <row r="1279" ht="12.75">
      <c r="A1279" s="7"/>
    </row>
    <row r="1280" ht="12.75">
      <c r="A1280" s="7"/>
    </row>
    <row r="1281" ht="12.75">
      <c r="A1281" s="7"/>
    </row>
    <row r="1282" ht="12.75">
      <c r="A1282" s="7"/>
    </row>
    <row r="1283" ht="12.75">
      <c r="A1283" s="7"/>
    </row>
    <row r="1284" ht="12.75">
      <c r="A1284" s="7"/>
    </row>
    <row r="1285" ht="12.75">
      <c r="A1285" s="7"/>
    </row>
    <row r="1286" ht="12.75">
      <c r="A1286" s="7"/>
    </row>
    <row r="1287" ht="12.75">
      <c r="A1287" s="7"/>
    </row>
    <row r="1288" ht="12.75">
      <c r="A1288" s="7"/>
    </row>
    <row r="1289" ht="12.75">
      <c r="A1289" s="7"/>
    </row>
    <row r="1290" ht="12.75">
      <c r="A1290" s="7"/>
    </row>
    <row r="1291" ht="12.75">
      <c r="A1291" s="7"/>
    </row>
    <row r="1292" ht="12.75">
      <c r="A1292" s="7"/>
    </row>
    <row r="1293" ht="12.75">
      <c r="A1293" s="7"/>
    </row>
    <row r="1294" ht="12.75">
      <c r="A1294" s="7"/>
    </row>
    <row r="1295" ht="12.75">
      <c r="A1295" s="7"/>
    </row>
    <row r="1296" ht="12.75">
      <c r="A1296" s="7"/>
    </row>
    <row r="1297" ht="12.75">
      <c r="A1297" s="7"/>
    </row>
    <row r="1298" ht="12.75">
      <c r="A1298" s="7"/>
    </row>
    <row r="1299" ht="12.75">
      <c r="A1299" s="7"/>
    </row>
    <row r="1300" ht="12.75">
      <c r="A1300" s="7"/>
    </row>
    <row r="1301" ht="12.75">
      <c r="A1301" s="7"/>
    </row>
    <row r="1302" ht="12.75">
      <c r="A1302" s="7"/>
    </row>
    <row r="1303" ht="12.75">
      <c r="A1303" s="7"/>
    </row>
    <row r="1304" ht="12.75">
      <c r="A1304" s="7"/>
    </row>
    <row r="1305" ht="12.75">
      <c r="A1305" s="7"/>
    </row>
    <row r="1306" ht="12.75">
      <c r="A1306" s="7"/>
    </row>
    <row r="1307" ht="12.75">
      <c r="A1307" s="7"/>
    </row>
    <row r="1308" ht="12.75">
      <c r="A1308" s="7"/>
    </row>
    <row r="1309" ht="12.75">
      <c r="A1309" s="7"/>
    </row>
    <row r="1310" ht="12.75">
      <c r="A1310" s="7"/>
    </row>
    <row r="1311" ht="12.75">
      <c r="A1311" s="7"/>
    </row>
    <row r="1312" ht="12.75">
      <c r="A1312" s="7"/>
    </row>
    <row r="1313" ht="12.75">
      <c r="A1313" s="7"/>
    </row>
    <row r="1314" ht="12.75">
      <c r="A1314" s="7"/>
    </row>
    <row r="1315" ht="12.75">
      <c r="A1315" s="7"/>
    </row>
    <row r="1316" ht="12.75">
      <c r="A1316" s="7"/>
    </row>
    <row r="1317" ht="12.75">
      <c r="A1317" s="7"/>
    </row>
    <row r="1318" ht="12.75">
      <c r="A1318" s="7"/>
    </row>
    <row r="1319" ht="12.75">
      <c r="A1319" s="7"/>
    </row>
    <row r="1320" ht="12.75">
      <c r="A1320" s="7"/>
    </row>
    <row r="1321" ht="12.75">
      <c r="A1321" s="7"/>
    </row>
    <row r="1322" ht="12.75">
      <c r="A1322" s="7"/>
    </row>
    <row r="1323" ht="12.75">
      <c r="A1323" s="7"/>
    </row>
    <row r="1324" ht="12.75">
      <c r="A1324" s="7"/>
    </row>
    <row r="1325" ht="12.75">
      <c r="A1325" s="7"/>
    </row>
    <row r="1326" ht="12.75">
      <c r="A1326" s="7"/>
    </row>
    <row r="1327" ht="12.75">
      <c r="A1327" s="7"/>
    </row>
    <row r="1328" ht="12.75">
      <c r="A1328" s="7"/>
    </row>
    <row r="1329" ht="12.75">
      <c r="A1329" s="7"/>
    </row>
    <row r="1330" ht="12.75">
      <c r="A1330" s="7"/>
    </row>
    <row r="1331" ht="12.75">
      <c r="A1331" s="7"/>
    </row>
    <row r="1332" ht="12.75">
      <c r="A1332" s="7"/>
    </row>
    <row r="1333" ht="12.75">
      <c r="A1333" s="7"/>
    </row>
    <row r="1334" ht="12.75">
      <c r="A1334" s="7"/>
    </row>
    <row r="1335" ht="12.75">
      <c r="A1335" s="7"/>
    </row>
    <row r="1336" ht="12.75">
      <c r="A1336" s="7"/>
    </row>
    <row r="1337" ht="12.75">
      <c r="A1337" s="7"/>
    </row>
    <row r="1338" ht="12.75">
      <c r="A1338" s="7"/>
    </row>
    <row r="1339" ht="12.75">
      <c r="A1339" s="7"/>
    </row>
    <row r="1340" ht="12.75">
      <c r="A1340" s="7"/>
    </row>
    <row r="1341" ht="12.75">
      <c r="A1341" s="7"/>
    </row>
    <row r="1342" ht="12.75">
      <c r="A1342" s="7"/>
    </row>
    <row r="1343" ht="12.75">
      <c r="A1343" s="7"/>
    </row>
    <row r="1344" ht="12.75">
      <c r="A1344" s="7"/>
    </row>
    <row r="1345" ht="12.75">
      <c r="A1345" s="7"/>
    </row>
    <row r="1346" ht="12.75">
      <c r="A1346" s="7"/>
    </row>
    <row r="1347" ht="12.75">
      <c r="A1347" s="7"/>
    </row>
    <row r="1348" ht="12.75">
      <c r="A1348" s="7"/>
    </row>
    <row r="1349" ht="12.75">
      <c r="A1349" s="7"/>
    </row>
    <row r="1350" ht="12.75">
      <c r="A1350" s="7"/>
    </row>
    <row r="1351" ht="12.75">
      <c r="A1351" s="7"/>
    </row>
    <row r="1352" ht="12.75">
      <c r="A1352" s="7"/>
    </row>
    <row r="1353" ht="12.75">
      <c r="A1353" s="7"/>
    </row>
    <row r="1354" ht="12.75">
      <c r="A1354" s="7"/>
    </row>
    <row r="1355" ht="12.75">
      <c r="A1355" s="7"/>
    </row>
    <row r="1356" ht="12.75">
      <c r="A1356" s="7"/>
    </row>
    <row r="1357" ht="12.75">
      <c r="A1357" s="7"/>
    </row>
    <row r="1358" ht="12.75">
      <c r="A1358" s="7"/>
    </row>
    <row r="1359" ht="12.75">
      <c r="A1359" s="7"/>
    </row>
    <row r="1360" ht="12.75">
      <c r="A1360" s="7"/>
    </row>
    <row r="1361" ht="12.75">
      <c r="A1361" s="7"/>
    </row>
    <row r="1362" ht="12.75">
      <c r="A1362" s="7"/>
    </row>
    <row r="1363" ht="12.75">
      <c r="A1363" s="7"/>
    </row>
    <row r="1364" ht="12.75">
      <c r="A1364" s="7"/>
    </row>
    <row r="1365" ht="12.75">
      <c r="A1365" s="7"/>
    </row>
    <row r="1366" ht="12.75">
      <c r="A1366" s="7"/>
    </row>
    <row r="1367" ht="12.75">
      <c r="A1367" s="7"/>
    </row>
    <row r="1368" ht="12.75">
      <c r="A1368" s="7"/>
    </row>
    <row r="1369" ht="12.75">
      <c r="A1369" s="7"/>
    </row>
    <row r="1370" ht="12.75">
      <c r="A1370" s="7"/>
    </row>
    <row r="1371" ht="12.75">
      <c r="A1371" s="7"/>
    </row>
    <row r="1372" ht="12.75">
      <c r="A1372" s="7"/>
    </row>
    <row r="1373" ht="12.75">
      <c r="A1373" s="7"/>
    </row>
    <row r="1374" ht="12.75">
      <c r="A1374" s="7"/>
    </row>
    <row r="1375" ht="12.75">
      <c r="A1375" s="7"/>
    </row>
    <row r="1376" ht="12.75">
      <c r="A1376" s="7"/>
    </row>
    <row r="1377" ht="12.75">
      <c r="A1377" s="7"/>
    </row>
    <row r="1378" ht="12.75">
      <c r="A1378" s="7"/>
    </row>
    <row r="1379" ht="12.75">
      <c r="A1379" s="7"/>
    </row>
    <row r="1380" ht="12.75">
      <c r="A1380" s="7"/>
    </row>
    <row r="1381" ht="12.75">
      <c r="A1381" s="7"/>
    </row>
    <row r="1382" ht="12.75">
      <c r="A1382" s="7"/>
    </row>
    <row r="1383" ht="12.75">
      <c r="A1383" s="7"/>
    </row>
    <row r="1384" ht="12.75">
      <c r="A1384" s="7"/>
    </row>
    <row r="1385" ht="12.75">
      <c r="A1385" s="7"/>
    </row>
    <row r="1386" ht="12.75">
      <c r="A1386" s="7"/>
    </row>
    <row r="1387" ht="12.75">
      <c r="A1387" s="7"/>
    </row>
    <row r="1388" ht="12.75">
      <c r="A1388" s="7"/>
    </row>
    <row r="1389" ht="12.75">
      <c r="A1389" s="7"/>
    </row>
    <row r="1390" ht="12.75">
      <c r="A1390" s="7"/>
    </row>
    <row r="1391" ht="12.75">
      <c r="A1391" s="7"/>
    </row>
    <row r="1392" ht="12.75">
      <c r="A1392" s="7"/>
    </row>
    <row r="1393" ht="12.75">
      <c r="A1393" s="7"/>
    </row>
    <row r="1394" ht="12.75">
      <c r="A1394" s="7"/>
    </row>
    <row r="1395" ht="12.75">
      <c r="A1395" s="7"/>
    </row>
    <row r="1396" ht="12.75">
      <c r="A1396" s="7"/>
    </row>
    <row r="1397" ht="12.75">
      <c r="A1397" s="7"/>
    </row>
    <row r="1398" ht="12.75">
      <c r="A1398" s="7"/>
    </row>
    <row r="1399" ht="12.75">
      <c r="A1399" s="7"/>
    </row>
    <row r="1400" ht="12.75">
      <c r="A1400" s="7"/>
    </row>
    <row r="1401" ht="12.75">
      <c r="A1401" s="7"/>
    </row>
    <row r="1402" ht="12.75">
      <c r="A1402" s="7"/>
    </row>
    <row r="1403" ht="12.75">
      <c r="A1403" s="7"/>
    </row>
    <row r="1404" ht="12.75">
      <c r="A1404" s="7"/>
    </row>
    <row r="1405" ht="12.75">
      <c r="A1405" s="7"/>
    </row>
    <row r="1406" ht="12.75">
      <c r="A1406" s="7"/>
    </row>
    <row r="1407" ht="12.75">
      <c r="A1407" s="7"/>
    </row>
    <row r="1408" ht="12.75">
      <c r="A1408" s="7"/>
    </row>
    <row r="1409" ht="12.75">
      <c r="A1409" s="7"/>
    </row>
    <row r="1410" ht="12.75">
      <c r="A1410" s="7"/>
    </row>
    <row r="1411" ht="12.75">
      <c r="A1411" s="7"/>
    </row>
    <row r="1412" ht="12.75">
      <c r="A1412" s="7"/>
    </row>
    <row r="1413" ht="12.75">
      <c r="A1413" s="7"/>
    </row>
    <row r="1414" ht="12.75">
      <c r="A1414" s="7"/>
    </row>
    <row r="1415" ht="12.75">
      <c r="A1415" s="7"/>
    </row>
    <row r="1416" ht="12.75">
      <c r="A1416" s="7"/>
    </row>
    <row r="1417" ht="12.75">
      <c r="A1417" s="7"/>
    </row>
    <row r="1418" ht="12.75">
      <c r="A1418" s="7"/>
    </row>
    <row r="1419" ht="12.75">
      <c r="A1419" s="7"/>
    </row>
    <row r="1420" ht="12.75">
      <c r="A1420" s="7"/>
    </row>
    <row r="1421" ht="12.75">
      <c r="A1421" s="7"/>
    </row>
    <row r="1422" ht="12.75">
      <c r="A1422" s="7"/>
    </row>
    <row r="1423" ht="12.75">
      <c r="A1423" s="7"/>
    </row>
    <row r="1424" ht="12.75">
      <c r="A1424" s="7"/>
    </row>
    <row r="1425" ht="12.75">
      <c r="A1425" s="7"/>
    </row>
    <row r="1426" ht="12.75">
      <c r="A1426" s="7"/>
    </row>
    <row r="1427" ht="12.75">
      <c r="A1427" s="7"/>
    </row>
    <row r="1428" ht="12.75">
      <c r="A1428" s="7"/>
    </row>
    <row r="1429" ht="12.75">
      <c r="A1429" s="7"/>
    </row>
    <row r="1430" ht="12.75">
      <c r="A1430" s="7"/>
    </row>
    <row r="1431" ht="12.75">
      <c r="A1431" s="7"/>
    </row>
    <row r="1432" ht="12.75">
      <c r="A1432" s="7"/>
    </row>
    <row r="1433" ht="12.75">
      <c r="A1433" s="7"/>
    </row>
    <row r="1434" ht="12.75">
      <c r="A1434" s="7"/>
    </row>
    <row r="1435" ht="12.75">
      <c r="A1435" s="7"/>
    </row>
    <row r="1436" ht="12.75">
      <c r="A1436" s="7"/>
    </row>
    <row r="1437" ht="12.75">
      <c r="A1437" s="7"/>
    </row>
    <row r="1438" ht="12.75">
      <c r="A1438" s="7"/>
    </row>
    <row r="1439" ht="12.75">
      <c r="A1439" s="7"/>
    </row>
    <row r="1440" ht="12.75">
      <c r="A1440" s="7"/>
    </row>
    <row r="1441" ht="12.75">
      <c r="A1441" s="7"/>
    </row>
    <row r="1442" ht="12.75">
      <c r="A1442" s="7"/>
    </row>
    <row r="1443" ht="12.75">
      <c r="A1443" s="7"/>
    </row>
    <row r="1444" ht="12.75">
      <c r="A1444" s="7"/>
    </row>
    <row r="1445" ht="12.75">
      <c r="A1445" s="7"/>
    </row>
    <row r="1446" ht="12.75">
      <c r="A1446" s="7"/>
    </row>
    <row r="1447" ht="12.75">
      <c r="A1447" s="7"/>
    </row>
    <row r="1448" ht="12.75">
      <c r="A1448" s="7"/>
    </row>
    <row r="1449" ht="12.75">
      <c r="A1449" s="7"/>
    </row>
    <row r="1450" ht="12.75">
      <c r="A1450" s="7"/>
    </row>
    <row r="1451" ht="12.75">
      <c r="A1451" s="7"/>
    </row>
    <row r="1452" ht="12.75">
      <c r="A1452" s="7"/>
    </row>
    <row r="1453" ht="12.75">
      <c r="A1453" s="7"/>
    </row>
    <row r="1454" ht="12.75">
      <c r="A1454" s="7"/>
    </row>
    <row r="1455" ht="12.75">
      <c r="A1455" s="7"/>
    </row>
    <row r="1456" ht="12.75">
      <c r="A1456" s="7"/>
    </row>
    <row r="1457" ht="12.75">
      <c r="A1457" s="7"/>
    </row>
    <row r="1458" ht="12.75">
      <c r="A1458" s="7"/>
    </row>
    <row r="1459" ht="12.75">
      <c r="A1459" s="7"/>
    </row>
    <row r="1460" ht="12.75">
      <c r="A1460" s="7"/>
    </row>
    <row r="1461" ht="12.75">
      <c r="A1461" s="7"/>
    </row>
    <row r="1462" ht="12.75">
      <c r="A1462" s="7"/>
    </row>
    <row r="1463" ht="12.75">
      <c r="A1463" s="7"/>
    </row>
    <row r="1464" ht="12.75">
      <c r="A1464" s="7"/>
    </row>
    <row r="1465" ht="12.75">
      <c r="A1465" s="7"/>
    </row>
    <row r="1466" ht="12.75">
      <c r="A1466" s="7"/>
    </row>
    <row r="1467" ht="12.75">
      <c r="A1467" s="7"/>
    </row>
    <row r="1468" ht="12.75">
      <c r="A1468" s="7"/>
    </row>
    <row r="1469" ht="12.75">
      <c r="A1469" s="7"/>
    </row>
    <row r="1470" ht="12.75">
      <c r="A1470" s="7"/>
    </row>
    <row r="1471" ht="12.75">
      <c r="A1471" s="7"/>
    </row>
    <row r="1472" ht="12.75">
      <c r="A1472" s="7"/>
    </row>
    <row r="1473" ht="12.75">
      <c r="A1473" s="7"/>
    </row>
    <row r="1474" ht="12.75">
      <c r="A1474" s="7"/>
    </row>
    <row r="1475" ht="12.75">
      <c r="A1475" s="7"/>
    </row>
    <row r="1476" ht="12.75">
      <c r="A1476" s="7"/>
    </row>
    <row r="1477" ht="12.75">
      <c r="A1477" s="7"/>
    </row>
    <row r="1478" ht="12.75">
      <c r="A1478" s="7"/>
    </row>
    <row r="1479" ht="12.75">
      <c r="A1479" s="7"/>
    </row>
    <row r="1480" ht="12.75">
      <c r="A1480" s="7"/>
    </row>
    <row r="1481" ht="12.75">
      <c r="A1481" s="7"/>
    </row>
  </sheetData>
  <mergeCells count="148">
    <mergeCell ref="A359:A388"/>
    <mergeCell ref="B359:Q359"/>
    <mergeCell ref="B360:Q360"/>
    <mergeCell ref="B361:Q361"/>
    <mergeCell ref="B362:Q362"/>
    <mergeCell ref="B363:Q363"/>
    <mergeCell ref="B389:Q389"/>
    <mergeCell ref="B390:Q390"/>
    <mergeCell ref="B391:Q391"/>
    <mergeCell ref="B338:Q338"/>
    <mergeCell ref="B341:Q341"/>
    <mergeCell ref="B236:Q236"/>
    <mergeCell ref="B237:Q237"/>
    <mergeCell ref="B238:Q238"/>
    <mergeCell ref="B337:Q337"/>
    <mergeCell ref="B258:Q258"/>
    <mergeCell ref="B254:Q254"/>
    <mergeCell ref="B255:Q255"/>
    <mergeCell ref="B314:Q314"/>
    <mergeCell ref="B315:Q315"/>
    <mergeCell ref="B316:Q316"/>
    <mergeCell ref="B119:Q119"/>
    <mergeCell ref="B121:Q121"/>
    <mergeCell ref="B120:Q120"/>
    <mergeCell ref="B235:Q235"/>
    <mergeCell ref="B140:Q140"/>
    <mergeCell ref="B200:Q200"/>
    <mergeCell ref="B181:Q181"/>
    <mergeCell ref="B182:Q182"/>
    <mergeCell ref="B183:Q183"/>
    <mergeCell ref="B184:Q184"/>
    <mergeCell ref="B99:Q99"/>
    <mergeCell ref="B100:Q100"/>
    <mergeCell ref="B101:Q101"/>
    <mergeCell ref="B118:Q118"/>
    <mergeCell ref="B66:Q66"/>
    <mergeCell ref="B67:Q67"/>
    <mergeCell ref="A65:A71"/>
    <mergeCell ref="B98:Q98"/>
    <mergeCell ref="B65:Q65"/>
    <mergeCell ref="B84:Q84"/>
    <mergeCell ref="B81:Q81"/>
    <mergeCell ref="B82:Q82"/>
    <mergeCell ref="B83:Q83"/>
    <mergeCell ref="B78:Q78"/>
    <mergeCell ref="B51:Q51"/>
    <mergeCell ref="B52:Q52"/>
    <mergeCell ref="B53:Q53"/>
    <mergeCell ref="B24:Q24"/>
    <mergeCell ref="B46:Q46"/>
    <mergeCell ref="B76:Q76"/>
    <mergeCell ref="B28:Q28"/>
    <mergeCell ref="B29:Q29"/>
    <mergeCell ref="B77:Q77"/>
    <mergeCell ref="B30:Q30"/>
    <mergeCell ref="B31:Q31"/>
    <mergeCell ref="B32:Q32"/>
    <mergeCell ref="B50:Q50"/>
    <mergeCell ref="B44:Q44"/>
    <mergeCell ref="B45:Q45"/>
    <mergeCell ref="D4:D9"/>
    <mergeCell ref="B62:Q62"/>
    <mergeCell ref="B60:Q60"/>
    <mergeCell ref="B59:Q59"/>
    <mergeCell ref="B21:Q21"/>
    <mergeCell ref="B12:Q12"/>
    <mergeCell ref="B20:Q20"/>
    <mergeCell ref="B13:Q13"/>
    <mergeCell ref="B14:Q14"/>
    <mergeCell ref="B15:Q15"/>
    <mergeCell ref="B16:Q16"/>
    <mergeCell ref="B22:Q22"/>
    <mergeCell ref="B23:Q23"/>
    <mergeCell ref="O1:Q1"/>
    <mergeCell ref="F4:G4"/>
    <mergeCell ref="A2:Q2"/>
    <mergeCell ref="A4:A9"/>
    <mergeCell ref="F5:F9"/>
    <mergeCell ref="G5:G9"/>
    <mergeCell ref="N8:Q8"/>
    <mergeCell ref="M8:M9"/>
    <mergeCell ref="M7:Q7"/>
    <mergeCell ref="J8:L8"/>
    <mergeCell ref="E4:E9"/>
    <mergeCell ref="C4:C9"/>
    <mergeCell ref="B4:B9"/>
    <mergeCell ref="O457:P457"/>
    <mergeCell ref="H4:Q4"/>
    <mergeCell ref="H6:H9"/>
    <mergeCell ref="I8:I9"/>
    <mergeCell ref="I7:L7"/>
    <mergeCell ref="H5:Q5"/>
    <mergeCell ref="B36:Q36"/>
    <mergeCell ref="B139:Q139"/>
    <mergeCell ref="O459:P459"/>
    <mergeCell ref="B37:Q37"/>
    <mergeCell ref="B39:Q39"/>
    <mergeCell ref="B117:Q117"/>
    <mergeCell ref="B141:Q141"/>
    <mergeCell ref="B142:Q142"/>
    <mergeCell ref="B160:Q160"/>
    <mergeCell ref="B161:Q161"/>
    <mergeCell ref="B162:Q162"/>
    <mergeCell ref="B163:Q163"/>
    <mergeCell ref="A59:A64"/>
    <mergeCell ref="A75:A80"/>
    <mergeCell ref="A36:A42"/>
    <mergeCell ref="B38:Q38"/>
    <mergeCell ref="B75:Q75"/>
    <mergeCell ref="A43:A49"/>
    <mergeCell ref="A50:A57"/>
    <mergeCell ref="B54:Q54"/>
    <mergeCell ref="B61:Q61"/>
    <mergeCell ref="B43:Q43"/>
    <mergeCell ref="B201:Q201"/>
    <mergeCell ref="B202:Q202"/>
    <mergeCell ref="B204:Q204"/>
    <mergeCell ref="B203:Q203"/>
    <mergeCell ref="B222:Q222"/>
    <mergeCell ref="B223:Q223"/>
    <mergeCell ref="B224:Q224"/>
    <mergeCell ref="B225:Q225"/>
    <mergeCell ref="B257:Q257"/>
    <mergeCell ref="B296:Q296"/>
    <mergeCell ref="B297:Q297"/>
    <mergeCell ref="B267:Q267"/>
    <mergeCell ref="B268:Q268"/>
    <mergeCell ref="B269:Q269"/>
    <mergeCell ref="B270:Q270"/>
    <mergeCell ref="B271:Q271"/>
    <mergeCell ref="B295:Q295"/>
    <mergeCell ref="B256:Q256"/>
    <mergeCell ref="B411:Q411"/>
    <mergeCell ref="B412:Q412"/>
    <mergeCell ref="B413:Q413"/>
    <mergeCell ref="B298:Q298"/>
    <mergeCell ref="B339:Q339"/>
    <mergeCell ref="B340:Q340"/>
    <mergeCell ref="B392:Q392"/>
    <mergeCell ref="B393:Q393"/>
    <mergeCell ref="B317:Q317"/>
    <mergeCell ref="B433:Q433"/>
    <mergeCell ref="B434:Q434"/>
    <mergeCell ref="B435:Q435"/>
    <mergeCell ref="B414:Q414"/>
    <mergeCell ref="B415:Q415"/>
    <mergeCell ref="B431:Q431"/>
    <mergeCell ref="B432:Q432"/>
  </mergeCells>
  <printOptions/>
  <pageMargins left="0.1968503937007874" right="0.1968503937007874" top="0.5905511811023623" bottom="0.3937007874015748" header="0.5118110236220472" footer="0.5118110236220472"/>
  <pageSetup horizontalDpi="600" verticalDpi="600" orientation="landscape" paperSize="9" scale="75" r:id="rId1"/>
  <rowBreaks count="11" manualBreakCount="11">
    <brk id="35" max="16" man="1"/>
    <brk id="64" max="16" man="1"/>
    <brk id="97" max="16" man="1"/>
    <brk id="138" max="16" man="1"/>
    <brk id="180" max="16" man="1"/>
    <brk id="221" max="16" man="1"/>
    <brk id="266" max="16" man="1"/>
    <brk id="313" max="16" man="1"/>
    <brk id="358" max="16" man="1"/>
    <brk id="388" max="16" man="1"/>
    <brk id="430" max="16" man="1"/>
  </rowBreaks>
  <colBreaks count="1" manualBreakCount="1">
    <brk id="1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N127"/>
  <sheetViews>
    <sheetView workbookViewId="0" topLeftCell="A47">
      <selection activeCell="C60" sqref="C60"/>
    </sheetView>
  </sheetViews>
  <sheetFormatPr defaultColWidth="9.00390625" defaultRowHeight="12.75"/>
  <cols>
    <col min="1" max="1" width="4.00390625" style="0" customWidth="1"/>
    <col min="2" max="2" width="6.75390625" style="0" customWidth="1"/>
    <col min="3" max="3" width="5.25390625" style="0" customWidth="1"/>
    <col min="4" max="4" width="37.25390625" style="0" customWidth="1"/>
    <col min="5" max="5" width="12.375" style="0" customWidth="1"/>
    <col min="6" max="6" width="12.00390625" style="0" customWidth="1"/>
    <col min="7" max="7" width="12.625" style="0" customWidth="1"/>
    <col min="8" max="9" width="11.75390625" style="0" customWidth="1"/>
    <col min="10" max="10" width="11.875" style="0" customWidth="1"/>
    <col min="11" max="11" width="12.625" style="0" customWidth="1"/>
    <col min="12" max="12" width="11.00390625" style="0" customWidth="1"/>
    <col min="13" max="13" width="11.375" style="0" customWidth="1"/>
  </cols>
  <sheetData>
    <row r="1" spans="5:13" ht="18" customHeight="1">
      <c r="E1" s="982" t="s">
        <v>1030</v>
      </c>
      <c r="F1" s="982"/>
      <c r="G1" s="982"/>
      <c r="H1" s="982"/>
      <c r="I1" s="982"/>
      <c r="J1" s="982"/>
      <c r="K1" s="982"/>
      <c r="L1" s="982"/>
      <c r="M1" s="982"/>
    </row>
    <row r="2" spans="1:13" ht="19.5" customHeight="1">
      <c r="A2" s="983" t="s">
        <v>14</v>
      </c>
      <c r="B2" s="983"/>
      <c r="C2" s="983"/>
      <c r="D2" s="983"/>
      <c r="E2" s="983"/>
      <c r="F2" s="983"/>
      <c r="G2" s="983"/>
      <c r="H2" s="983"/>
      <c r="I2" s="983"/>
      <c r="J2" s="983"/>
      <c r="K2" s="983"/>
      <c r="L2" s="983"/>
      <c r="M2" s="983"/>
    </row>
    <row r="3" s="7" customFormat="1" ht="10.5" customHeight="1" thickBot="1"/>
    <row r="4" spans="1:13" ht="12.75">
      <c r="A4" s="990" t="s">
        <v>546</v>
      </c>
      <c r="B4" s="991"/>
      <c r="C4" s="991"/>
      <c r="D4" s="988" t="s">
        <v>547</v>
      </c>
      <c r="E4" s="980" t="s">
        <v>1043</v>
      </c>
      <c r="F4" s="980" t="s">
        <v>15</v>
      </c>
      <c r="G4" s="976" t="s">
        <v>1044</v>
      </c>
      <c r="H4" s="976" t="s">
        <v>10</v>
      </c>
      <c r="I4" s="978" t="s">
        <v>505</v>
      </c>
      <c r="J4" s="978"/>
      <c r="K4" s="978"/>
      <c r="L4" s="978"/>
      <c r="M4" s="986" t="s">
        <v>479</v>
      </c>
    </row>
    <row r="5" spans="1:13" ht="12.75" customHeight="1">
      <c r="A5" s="134"/>
      <c r="B5" s="131"/>
      <c r="C5" s="131"/>
      <c r="D5" s="989"/>
      <c r="E5" s="981"/>
      <c r="F5" s="981"/>
      <c r="G5" s="977"/>
      <c r="H5" s="977"/>
      <c r="I5" s="992" t="s">
        <v>866</v>
      </c>
      <c r="J5" s="993" t="s">
        <v>577</v>
      </c>
      <c r="K5" s="993"/>
      <c r="L5" s="993"/>
      <c r="M5" s="987"/>
    </row>
    <row r="6" spans="1:13" ht="32.25" customHeight="1">
      <c r="A6" s="135" t="s">
        <v>549</v>
      </c>
      <c r="B6" s="130" t="s">
        <v>550</v>
      </c>
      <c r="C6" s="130" t="s">
        <v>923</v>
      </c>
      <c r="D6" s="989"/>
      <c r="E6" s="981"/>
      <c r="F6" s="981"/>
      <c r="G6" s="977"/>
      <c r="H6" s="977"/>
      <c r="I6" s="992"/>
      <c r="J6" s="133" t="s">
        <v>351</v>
      </c>
      <c r="K6" s="132" t="s">
        <v>646</v>
      </c>
      <c r="L6" s="132" t="s">
        <v>681</v>
      </c>
      <c r="M6" s="987"/>
    </row>
    <row r="7" spans="1:13" ht="11.25" customHeight="1">
      <c r="A7" s="192">
        <v>1</v>
      </c>
      <c r="B7" s="193">
        <v>2</v>
      </c>
      <c r="C7" s="193">
        <v>3</v>
      </c>
      <c r="D7" s="193">
        <v>4</v>
      </c>
      <c r="E7" s="193">
        <v>5</v>
      </c>
      <c r="F7" s="193">
        <v>6</v>
      </c>
      <c r="G7" s="193">
        <v>7</v>
      </c>
      <c r="H7" s="193">
        <v>8</v>
      </c>
      <c r="I7" s="193">
        <v>9</v>
      </c>
      <c r="J7" s="193">
        <v>10</v>
      </c>
      <c r="K7" s="193">
        <v>11</v>
      </c>
      <c r="L7" s="193">
        <v>12</v>
      </c>
      <c r="M7" s="129">
        <v>14</v>
      </c>
    </row>
    <row r="8" spans="1:14" ht="17.25" customHeight="1">
      <c r="A8" s="165" t="s">
        <v>551</v>
      </c>
      <c r="B8" s="994" t="s">
        <v>552</v>
      </c>
      <c r="C8" s="994"/>
      <c r="D8" s="994"/>
      <c r="E8" s="406">
        <f>E9+E10</f>
        <v>234500</v>
      </c>
      <c r="F8" s="415">
        <f>SUM(F9:F12)</f>
        <v>206240.77</v>
      </c>
      <c r="G8" s="406"/>
      <c r="H8" s="406"/>
      <c r="I8" s="406"/>
      <c r="J8" s="406"/>
      <c r="K8" s="406"/>
      <c r="L8" s="406"/>
      <c r="M8" s="407">
        <f>M9+M10+M11+M12</f>
        <v>206240.77</v>
      </c>
      <c r="N8" t="s">
        <v>890</v>
      </c>
    </row>
    <row r="9" spans="1:13" ht="16.5" customHeight="1">
      <c r="A9" s="622" t="s">
        <v>924</v>
      </c>
      <c r="B9" s="623" t="s">
        <v>849</v>
      </c>
      <c r="C9" s="624">
        <v>2350</v>
      </c>
      <c r="D9" s="786" t="s">
        <v>850</v>
      </c>
      <c r="E9" s="444">
        <v>500</v>
      </c>
      <c r="F9" s="443">
        <f>M9</f>
        <v>597.4</v>
      </c>
      <c r="G9" s="408"/>
      <c r="H9" s="408"/>
      <c r="I9" s="408"/>
      <c r="J9" s="408"/>
      <c r="K9" s="408"/>
      <c r="L9" s="408"/>
      <c r="M9" s="409">
        <v>597.4</v>
      </c>
    </row>
    <row r="10" spans="1:13" ht="12.75">
      <c r="A10" s="622">
        <v>700</v>
      </c>
      <c r="B10" s="623">
        <v>70005</v>
      </c>
      <c r="C10" s="623">
        <v>2350</v>
      </c>
      <c r="D10" s="783" t="s">
        <v>192</v>
      </c>
      <c r="E10" s="444">
        <v>234000</v>
      </c>
      <c r="F10" s="443">
        <f>M10</f>
        <v>204787.57</v>
      </c>
      <c r="G10" s="408"/>
      <c r="H10" s="408"/>
      <c r="I10" s="408"/>
      <c r="J10" s="408"/>
      <c r="K10" s="408"/>
      <c r="L10" s="408"/>
      <c r="M10" s="409">
        <v>204787.57</v>
      </c>
    </row>
    <row r="11" spans="1:13" ht="16.5" customHeight="1">
      <c r="A11" s="622">
        <v>710</v>
      </c>
      <c r="B11" s="623">
        <v>71015</v>
      </c>
      <c r="C11" s="624">
        <v>2350</v>
      </c>
      <c r="D11" s="783" t="s">
        <v>200</v>
      </c>
      <c r="E11" s="444"/>
      <c r="F11" s="443">
        <f>M11</f>
        <v>25.08</v>
      </c>
      <c r="G11" s="408"/>
      <c r="H11" s="408"/>
      <c r="I11" s="408"/>
      <c r="J11" s="408"/>
      <c r="K11" s="408"/>
      <c r="L11" s="408"/>
      <c r="M11" s="409">
        <v>25.08</v>
      </c>
    </row>
    <row r="12" spans="1:13" ht="25.5" customHeight="1">
      <c r="A12" s="622">
        <v>754</v>
      </c>
      <c r="B12" s="623">
        <v>75411</v>
      </c>
      <c r="C12" s="624">
        <v>2350</v>
      </c>
      <c r="D12" s="783" t="s">
        <v>570</v>
      </c>
      <c r="E12" s="444"/>
      <c r="F12" s="443">
        <f>M12</f>
        <v>830.72</v>
      </c>
      <c r="G12" s="408"/>
      <c r="H12" s="408"/>
      <c r="I12" s="408"/>
      <c r="J12" s="408"/>
      <c r="K12" s="408"/>
      <c r="L12" s="408"/>
      <c r="M12" s="409">
        <v>830.72</v>
      </c>
    </row>
    <row r="13" spans="1:13" ht="18" customHeight="1">
      <c r="A13" s="165" t="s">
        <v>553</v>
      </c>
      <c r="B13" s="979" t="s">
        <v>554</v>
      </c>
      <c r="C13" s="979"/>
      <c r="D13" s="979"/>
      <c r="E13" s="979"/>
      <c r="F13" s="979"/>
      <c r="G13" s="979"/>
      <c r="H13" s="167"/>
      <c r="I13" s="167"/>
      <c r="J13" s="167"/>
      <c r="K13" s="167"/>
      <c r="L13" s="167"/>
      <c r="M13" s="168"/>
    </row>
    <row r="14" spans="1:13" ht="25.5" customHeight="1">
      <c r="A14" s="627" t="s">
        <v>924</v>
      </c>
      <c r="B14" s="742" t="s">
        <v>139</v>
      </c>
      <c r="C14" s="164" t="s">
        <v>371</v>
      </c>
      <c r="D14" s="784" t="s">
        <v>555</v>
      </c>
      <c r="E14" s="164">
        <f>'Z 1. 1'!F11</f>
        <v>61000</v>
      </c>
      <c r="F14" s="410">
        <f>'Z 1. 1'!G11</f>
        <v>61000</v>
      </c>
      <c r="G14" s="164">
        <f aca="true" t="shared" si="0" ref="G14:M14">G15</f>
        <v>61000</v>
      </c>
      <c r="H14" s="410">
        <f t="shared" si="0"/>
        <v>61000</v>
      </c>
      <c r="I14" s="410">
        <f t="shared" si="0"/>
        <v>61000</v>
      </c>
      <c r="J14" s="410">
        <f t="shared" si="0"/>
        <v>0</v>
      </c>
      <c r="K14" s="410">
        <f t="shared" si="0"/>
        <v>0</v>
      </c>
      <c r="L14" s="410">
        <f t="shared" si="0"/>
        <v>0</v>
      </c>
      <c r="M14" s="411">
        <f t="shared" si="0"/>
        <v>0</v>
      </c>
    </row>
    <row r="15" spans="1:13" ht="17.25" customHeight="1">
      <c r="A15" s="628"/>
      <c r="B15" s="405"/>
      <c r="C15" s="76" t="s">
        <v>131</v>
      </c>
      <c r="D15" s="170" t="s">
        <v>320</v>
      </c>
      <c r="E15" s="76">
        <v>0</v>
      </c>
      <c r="F15" s="76"/>
      <c r="G15" s="76">
        <f>'Z 1. 2 '!D10</f>
        <v>61000</v>
      </c>
      <c r="H15" s="237">
        <f>'Z 1. 2 '!E10</f>
        <v>61000</v>
      </c>
      <c r="I15" s="237">
        <f>H15</f>
        <v>61000</v>
      </c>
      <c r="J15" s="76"/>
      <c r="K15" s="76"/>
      <c r="L15" s="76"/>
      <c r="M15" s="559"/>
    </row>
    <row r="16" spans="1:13" ht="21" customHeight="1">
      <c r="A16" s="627" t="s">
        <v>190</v>
      </c>
      <c r="B16" s="742" t="s">
        <v>191</v>
      </c>
      <c r="C16" s="164" t="s">
        <v>371</v>
      </c>
      <c r="D16" s="784" t="s">
        <v>192</v>
      </c>
      <c r="E16" s="164">
        <f>'Z 1. 1'!F41</f>
        <v>70000</v>
      </c>
      <c r="F16" s="410">
        <f>'Z 1. 1'!G41</f>
        <v>70000</v>
      </c>
      <c r="G16" s="408">
        <f aca="true" t="shared" si="1" ref="G16:M16">SUM(G17:G24)</f>
        <v>70000</v>
      </c>
      <c r="H16" s="412">
        <f t="shared" si="1"/>
        <v>70000</v>
      </c>
      <c r="I16" s="412">
        <f t="shared" si="1"/>
        <v>70000</v>
      </c>
      <c r="J16" s="412">
        <f t="shared" si="1"/>
        <v>1680</v>
      </c>
      <c r="K16" s="412">
        <f t="shared" si="1"/>
        <v>0</v>
      </c>
      <c r="L16" s="412">
        <f t="shared" si="1"/>
        <v>0</v>
      </c>
      <c r="M16" s="413">
        <f t="shared" si="1"/>
        <v>0</v>
      </c>
    </row>
    <row r="17" spans="1:13" ht="15" customHeight="1">
      <c r="A17" s="629"/>
      <c r="B17" s="743"/>
      <c r="C17" s="174">
        <v>4170</v>
      </c>
      <c r="D17" s="76" t="s">
        <v>856</v>
      </c>
      <c r="E17" s="31"/>
      <c r="F17" s="338"/>
      <c r="G17" s="338">
        <v>1680</v>
      </c>
      <c r="H17" s="787">
        <v>1680</v>
      </c>
      <c r="I17" s="787">
        <f aca="true" t="shared" si="2" ref="I17:I24">H17</f>
        <v>1680</v>
      </c>
      <c r="J17" s="174">
        <f>I17</f>
        <v>1680</v>
      </c>
      <c r="K17" s="174"/>
      <c r="L17" s="174"/>
      <c r="M17" s="788"/>
    </row>
    <row r="18" spans="1:13" ht="15" customHeight="1">
      <c r="A18" s="629"/>
      <c r="B18" s="743"/>
      <c r="C18" s="174" t="s">
        <v>126</v>
      </c>
      <c r="D18" s="76" t="s">
        <v>127</v>
      </c>
      <c r="E18" s="31"/>
      <c r="F18" s="338"/>
      <c r="G18" s="338">
        <v>2480</v>
      </c>
      <c r="H18" s="787">
        <v>2480.02</v>
      </c>
      <c r="I18" s="787">
        <f t="shared" si="2"/>
        <v>2480.02</v>
      </c>
      <c r="J18" s="174"/>
      <c r="K18" s="174"/>
      <c r="L18" s="174"/>
      <c r="M18" s="788"/>
    </row>
    <row r="19" spans="1:13" ht="15" customHeight="1">
      <c r="A19" s="630"/>
      <c r="B19" s="744"/>
      <c r="C19" s="76" t="s">
        <v>128</v>
      </c>
      <c r="D19" s="170" t="s">
        <v>318</v>
      </c>
      <c r="E19" s="31"/>
      <c r="F19" s="76"/>
      <c r="G19" s="76">
        <v>3421</v>
      </c>
      <c r="H19" s="787">
        <v>3420.96</v>
      </c>
      <c r="I19" s="787">
        <f t="shared" si="2"/>
        <v>3420.96</v>
      </c>
      <c r="J19" s="76"/>
      <c r="K19" s="76"/>
      <c r="L19" s="76"/>
      <c r="M19" s="789"/>
    </row>
    <row r="20" spans="1:13" ht="15" customHeight="1">
      <c r="A20" s="630"/>
      <c r="B20" s="744"/>
      <c r="C20" s="76">
        <v>4270</v>
      </c>
      <c r="D20" s="170" t="s">
        <v>319</v>
      </c>
      <c r="E20" s="31"/>
      <c r="F20" s="76"/>
      <c r="G20" s="76">
        <v>18000</v>
      </c>
      <c r="H20" s="787">
        <v>18000</v>
      </c>
      <c r="I20" s="787">
        <f t="shared" si="2"/>
        <v>18000</v>
      </c>
      <c r="J20" s="76"/>
      <c r="K20" s="76"/>
      <c r="L20" s="76"/>
      <c r="M20" s="789"/>
    </row>
    <row r="21" spans="1:13" ht="17.25" customHeight="1">
      <c r="A21" s="628"/>
      <c r="B21" s="405"/>
      <c r="C21" s="76" t="s">
        <v>131</v>
      </c>
      <c r="D21" s="170" t="s">
        <v>320</v>
      </c>
      <c r="E21" s="31"/>
      <c r="F21" s="76"/>
      <c r="G21" s="76">
        <v>38344</v>
      </c>
      <c r="H21" s="787">
        <v>38344.02</v>
      </c>
      <c r="I21" s="787">
        <f t="shared" si="2"/>
        <v>38344.02</v>
      </c>
      <c r="J21" s="76"/>
      <c r="K21" s="76"/>
      <c r="L21" s="76"/>
      <c r="M21" s="789"/>
    </row>
    <row r="22" spans="1:13" ht="17.25" customHeight="1">
      <c r="A22" s="628"/>
      <c r="B22" s="405"/>
      <c r="C22" s="790">
        <v>4430</v>
      </c>
      <c r="D22" s="170" t="s">
        <v>974</v>
      </c>
      <c r="E22" s="31"/>
      <c r="F22" s="76"/>
      <c r="G22" s="76">
        <v>250</v>
      </c>
      <c r="H22" s="787">
        <v>250</v>
      </c>
      <c r="I22" s="787">
        <f t="shared" si="2"/>
        <v>250</v>
      </c>
      <c r="J22" s="76"/>
      <c r="K22" s="76"/>
      <c r="L22" s="76"/>
      <c r="M22" s="789"/>
    </row>
    <row r="23" spans="1:13" ht="15.75" customHeight="1">
      <c r="A23" s="630"/>
      <c r="B23" s="744"/>
      <c r="C23" s="76" t="s">
        <v>187</v>
      </c>
      <c r="D23" s="170" t="s">
        <v>188</v>
      </c>
      <c r="E23" s="31"/>
      <c r="F23" s="76"/>
      <c r="G23" s="76">
        <v>2801</v>
      </c>
      <c r="H23" s="787">
        <v>2801</v>
      </c>
      <c r="I23" s="787">
        <f t="shared" si="2"/>
        <v>2801</v>
      </c>
      <c r="J23" s="76"/>
      <c r="K23" s="76"/>
      <c r="L23" s="76"/>
      <c r="M23" s="559"/>
    </row>
    <row r="24" spans="1:13" ht="15" customHeight="1">
      <c r="A24" s="630"/>
      <c r="B24" s="744"/>
      <c r="C24" s="76" t="s">
        <v>305</v>
      </c>
      <c r="D24" s="170" t="s">
        <v>309</v>
      </c>
      <c r="E24" s="31"/>
      <c r="F24" s="76"/>
      <c r="G24" s="76">
        <v>3024</v>
      </c>
      <c r="H24" s="787">
        <v>3024</v>
      </c>
      <c r="I24" s="787">
        <f t="shared" si="2"/>
        <v>3024</v>
      </c>
      <c r="J24" s="76"/>
      <c r="K24" s="76"/>
      <c r="L24" s="76"/>
      <c r="M24" s="559"/>
    </row>
    <row r="25" spans="1:13" ht="24" customHeight="1">
      <c r="A25" s="627" t="s">
        <v>193</v>
      </c>
      <c r="B25" s="742" t="s">
        <v>195</v>
      </c>
      <c r="C25" s="164" t="s">
        <v>371</v>
      </c>
      <c r="D25" s="784" t="s">
        <v>196</v>
      </c>
      <c r="E25" s="164">
        <f>'Z 1. 1'!F44</f>
        <v>44000</v>
      </c>
      <c r="F25" s="410">
        <f>'Z 1. 1'!G44</f>
        <v>44000</v>
      </c>
      <c r="G25" s="164">
        <f aca="true" t="shared" si="3" ref="G25:M25">G26</f>
        <v>44000</v>
      </c>
      <c r="H25" s="410">
        <f t="shared" si="3"/>
        <v>44000</v>
      </c>
      <c r="I25" s="410">
        <f t="shared" si="3"/>
        <v>44000</v>
      </c>
      <c r="J25" s="410">
        <f t="shared" si="3"/>
        <v>0</v>
      </c>
      <c r="K25" s="410">
        <f t="shared" si="3"/>
        <v>0</v>
      </c>
      <c r="L25" s="410">
        <f t="shared" si="3"/>
        <v>0</v>
      </c>
      <c r="M25" s="411">
        <f t="shared" si="3"/>
        <v>0</v>
      </c>
    </row>
    <row r="26" spans="1:13" ht="18" customHeight="1">
      <c r="A26" s="630"/>
      <c r="B26" s="744"/>
      <c r="C26" s="76" t="s">
        <v>131</v>
      </c>
      <c r="D26" s="170" t="s">
        <v>320</v>
      </c>
      <c r="E26" s="76">
        <v>0</v>
      </c>
      <c r="F26" s="76"/>
      <c r="G26" s="174">
        <f>'Z 1. 2 '!D62</f>
        <v>44000</v>
      </c>
      <c r="H26" s="243">
        <f>'Z 1. 2 '!E62</f>
        <v>44000</v>
      </c>
      <c r="I26" s="243">
        <f>H26</f>
        <v>44000</v>
      </c>
      <c r="J26" s="76"/>
      <c r="K26" s="76"/>
      <c r="L26" s="76"/>
      <c r="M26" s="559"/>
    </row>
    <row r="27" spans="1:13" ht="19.5" customHeight="1">
      <c r="A27" s="627" t="s">
        <v>193</v>
      </c>
      <c r="B27" s="742" t="s">
        <v>197</v>
      </c>
      <c r="C27" s="164" t="s">
        <v>371</v>
      </c>
      <c r="D27" s="784" t="s">
        <v>198</v>
      </c>
      <c r="E27" s="164">
        <f>'Z 1. 1'!F46</f>
        <v>11000</v>
      </c>
      <c r="F27" s="410">
        <f>'Z 1. 1'!G46</f>
        <v>5000</v>
      </c>
      <c r="G27" s="164">
        <f aca="true" t="shared" si="4" ref="G27:M27">G28</f>
        <v>11000</v>
      </c>
      <c r="H27" s="410">
        <f t="shared" si="4"/>
        <v>5000</v>
      </c>
      <c r="I27" s="410">
        <f t="shared" si="4"/>
        <v>5000</v>
      </c>
      <c r="J27" s="410">
        <f t="shared" si="4"/>
        <v>0</v>
      </c>
      <c r="K27" s="410">
        <f t="shared" si="4"/>
        <v>0</v>
      </c>
      <c r="L27" s="410">
        <f t="shared" si="4"/>
        <v>0</v>
      </c>
      <c r="M27" s="411">
        <f t="shared" si="4"/>
        <v>0</v>
      </c>
    </row>
    <row r="28" spans="1:13" ht="18" customHeight="1">
      <c r="A28" s="628"/>
      <c r="B28" s="405"/>
      <c r="C28" s="76" t="s">
        <v>131</v>
      </c>
      <c r="D28" s="170" t="s">
        <v>320</v>
      </c>
      <c r="E28" s="76">
        <v>0</v>
      </c>
      <c r="F28" s="76"/>
      <c r="G28" s="76">
        <f>'Z 1. 2 '!D64</f>
        <v>11000</v>
      </c>
      <c r="H28" s="237">
        <f>'Z 1. 2 '!E64</f>
        <v>5000</v>
      </c>
      <c r="I28" s="237">
        <f>H28</f>
        <v>5000</v>
      </c>
      <c r="J28" s="76"/>
      <c r="K28" s="76"/>
      <c r="L28" s="76"/>
      <c r="M28" s="559"/>
    </row>
    <row r="29" spans="1:13" ht="18.75" customHeight="1">
      <c r="A29" s="627" t="s">
        <v>193</v>
      </c>
      <c r="B29" s="742" t="s">
        <v>199</v>
      </c>
      <c r="C29" s="164" t="s">
        <v>371</v>
      </c>
      <c r="D29" s="785" t="s">
        <v>200</v>
      </c>
      <c r="E29" s="164">
        <f>'Z 1. 1'!F49</f>
        <v>265044</v>
      </c>
      <c r="F29" s="410">
        <f>'Z 1. 1'!G49</f>
        <v>265044</v>
      </c>
      <c r="G29" s="164">
        <f aca="true" t="shared" si="5" ref="G29:M29">SUM(G30:G45)</f>
        <v>265044</v>
      </c>
      <c r="H29" s="410">
        <f t="shared" si="5"/>
        <v>265044</v>
      </c>
      <c r="I29" s="410">
        <f t="shared" si="5"/>
        <v>265044</v>
      </c>
      <c r="J29" s="410">
        <f t="shared" si="5"/>
        <v>205123.54</v>
      </c>
      <c r="K29" s="410">
        <f t="shared" si="5"/>
        <v>35060.91</v>
      </c>
      <c r="L29" s="410">
        <f t="shared" si="5"/>
        <v>0</v>
      </c>
      <c r="M29" s="411">
        <f t="shared" si="5"/>
        <v>0</v>
      </c>
    </row>
    <row r="30" spans="1:13" ht="15" customHeight="1">
      <c r="A30" s="628"/>
      <c r="B30" s="744"/>
      <c r="C30" s="790" t="s">
        <v>119</v>
      </c>
      <c r="D30" s="170" t="s">
        <v>120</v>
      </c>
      <c r="E30" s="76">
        <v>0</v>
      </c>
      <c r="F30" s="76"/>
      <c r="G30" s="76">
        <f>'Z 1. 2 '!D66</f>
        <v>72640</v>
      </c>
      <c r="H30" s="237">
        <f>'Z 1. 2 '!E66</f>
        <v>72640</v>
      </c>
      <c r="I30" s="237">
        <f aca="true" t="shared" si="6" ref="I30:J32">H30</f>
        <v>72640</v>
      </c>
      <c r="J30" s="237">
        <f t="shared" si="6"/>
        <v>72640</v>
      </c>
      <c r="K30" s="76"/>
      <c r="L30" s="76"/>
      <c r="M30" s="559"/>
    </row>
    <row r="31" spans="1:13" ht="15" customHeight="1">
      <c r="A31" s="628"/>
      <c r="B31" s="744"/>
      <c r="C31" s="790" t="s">
        <v>121</v>
      </c>
      <c r="D31" s="170" t="s">
        <v>1036</v>
      </c>
      <c r="E31" s="76">
        <v>0</v>
      </c>
      <c r="F31" s="76"/>
      <c r="G31" s="76">
        <f>'Z 1. 2 '!D67</f>
        <v>117771</v>
      </c>
      <c r="H31" s="237">
        <f>'Z 1. 2 '!E67</f>
        <v>117771.2</v>
      </c>
      <c r="I31" s="237">
        <f t="shared" si="6"/>
        <v>117771.2</v>
      </c>
      <c r="J31" s="237">
        <f t="shared" si="6"/>
        <v>117771.2</v>
      </c>
      <c r="K31" s="76"/>
      <c r="L31" s="76"/>
      <c r="M31" s="559"/>
    </row>
    <row r="32" spans="1:13" ht="15.75" customHeight="1">
      <c r="A32" s="628"/>
      <c r="B32" s="744"/>
      <c r="C32" s="790" t="s">
        <v>122</v>
      </c>
      <c r="D32" s="76" t="s">
        <v>561</v>
      </c>
      <c r="E32" s="76">
        <v>0</v>
      </c>
      <c r="F32" s="76"/>
      <c r="G32" s="76">
        <f>'Z 1. 2 '!D68</f>
        <v>14712</v>
      </c>
      <c r="H32" s="237">
        <f>'Z 1. 2 '!E68</f>
        <v>14712.34</v>
      </c>
      <c r="I32" s="237">
        <f t="shared" si="6"/>
        <v>14712.34</v>
      </c>
      <c r="J32" s="237">
        <f t="shared" si="6"/>
        <v>14712.34</v>
      </c>
      <c r="K32" s="76"/>
      <c r="L32" s="76"/>
      <c r="M32" s="559"/>
    </row>
    <row r="33" spans="1:13" ht="14.25" customHeight="1">
      <c r="A33" s="628"/>
      <c r="B33" s="744"/>
      <c r="C33" s="791" t="s">
        <v>148</v>
      </c>
      <c r="D33" s="170" t="s">
        <v>298</v>
      </c>
      <c r="E33" s="76">
        <v>0</v>
      </c>
      <c r="F33" s="76"/>
      <c r="G33" s="76">
        <f>'Z 1. 2 '!D69</f>
        <v>31376</v>
      </c>
      <c r="H33" s="237">
        <f>'Z 1. 2 '!E69</f>
        <v>31375.54</v>
      </c>
      <c r="I33" s="237">
        <f aca="true" t="shared" si="7" ref="I33:I45">H33</f>
        <v>31375.54</v>
      </c>
      <c r="J33" s="76"/>
      <c r="K33" s="237">
        <f>I33</f>
        <v>31375.54</v>
      </c>
      <c r="L33" s="76"/>
      <c r="M33" s="559"/>
    </row>
    <row r="34" spans="1:13" ht="15.75" customHeight="1">
      <c r="A34" s="628"/>
      <c r="B34" s="744"/>
      <c r="C34" s="791" t="s">
        <v>124</v>
      </c>
      <c r="D34" s="170" t="s">
        <v>125</v>
      </c>
      <c r="E34" s="76">
        <v>0</v>
      </c>
      <c r="F34" s="76"/>
      <c r="G34" s="76">
        <f>'Z 1. 2 '!D70</f>
        <v>3685</v>
      </c>
      <c r="H34" s="237">
        <f>'Z 1. 2 '!E70</f>
        <v>3685.37</v>
      </c>
      <c r="I34" s="237">
        <f t="shared" si="7"/>
        <v>3685.37</v>
      </c>
      <c r="J34" s="76"/>
      <c r="K34" s="237">
        <f>I34</f>
        <v>3685.37</v>
      </c>
      <c r="L34" s="76"/>
      <c r="M34" s="559"/>
    </row>
    <row r="35" spans="1:13" ht="17.25" customHeight="1">
      <c r="A35" s="628"/>
      <c r="B35" s="744"/>
      <c r="C35" s="790" t="s">
        <v>126</v>
      </c>
      <c r="D35" s="76" t="s">
        <v>127</v>
      </c>
      <c r="E35" s="76">
        <v>0</v>
      </c>
      <c r="F35" s="76"/>
      <c r="G35" s="76">
        <f>'Z 1. 2 '!D71</f>
        <v>6841</v>
      </c>
      <c r="H35" s="237">
        <f>'Z 1. 2 '!E71</f>
        <v>6840.21</v>
      </c>
      <c r="I35" s="237">
        <f t="shared" si="7"/>
        <v>6840.21</v>
      </c>
      <c r="J35" s="76"/>
      <c r="K35" s="76"/>
      <c r="L35" s="76"/>
      <c r="M35" s="559"/>
    </row>
    <row r="36" spans="1:13" ht="15" customHeight="1">
      <c r="A36" s="628"/>
      <c r="B36" s="744"/>
      <c r="C36" s="790" t="s">
        <v>128</v>
      </c>
      <c r="D36" s="170" t="s">
        <v>318</v>
      </c>
      <c r="E36" s="76">
        <v>0</v>
      </c>
      <c r="F36" s="76"/>
      <c r="G36" s="76">
        <f>'Z 1. 2 '!D72</f>
        <v>2512</v>
      </c>
      <c r="H36" s="237">
        <f>'Z 1. 2 '!E72</f>
        <v>2512.2</v>
      </c>
      <c r="I36" s="237">
        <f t="shared" si="7"/>
        <v>2512.2</v>
      </c>
      <c r="J36" s="76"/>
      <c r="K36" s="76"/>
      <c r="L36" s="76"/>
      <c r="M36" s="559"/>
    </row>
    <row r="37" spans="1:13" ht="15" customHeight="1">
      <c r="A37" s="628"/>
      <c r="B37" s="744"/>
      <c r="C37" s="790" t="s">
        <v>306</v>
      </c>
      <c r="D37" s="170" t="s">
        <v>307</v>
      </c>
      <c r="E37" s="76">
        <v>0</v>
      </c>
      <c r="F37" s="76"/>
      <c r="G37" s="76">
        <f>'Z 1. 2 '!D73</f>
        <v>120</v>
      </c>
      <c r="H37" s="237">
        <f>'Z 1. 2 '!E73</f>
        <v>120</v>
      </c>
      <c r="I37" s="237">
        <f t="shared" si="7"/>
        <v>120</v>
      </c>
      <c r="J37" s="76"/>
      <c r="K37" s="76"/>
      <c r="L37" s="76"/>
      <c r="M37" s="559"/>
    </row>
    <row r="38" spans="1:13" ht="15" customHeight="1">
      <c r="A38" s="628"/>
      <c r="B38" s="744"/>
      <c r="C38" s="790" t="s">
        <v>131</v>
      </c>
      <c r="D38" s="76" t="s">
        <v>320</v>
      </c>
      <c r="E38" s="76">
        <v>0</v>
      </c>
      <c r="F38" s="76"/>
      <c r="G38" s="76">
        <f>'Z 1. 2 '!D74</f>
        <v>4441</v>
      </c>
      <c r="H38" s="237">
        <f>'Z 1. 2 '!E74</f>
        <v>4441.26</v>
      </c>
      <c r="I38" s="237">
        <f t="shared" si="7"/>
        <v>4441.26</v>
      </c>
      <c r="J38" s="76"/>
      <c r="K38" s="76"/>
      <c r="L38" s="76"/>
      <c r="M38" s="559"/>
    </row>
    <row r="39" spans="1:13" ht="16.5" customHeight="1">
      <c r="A39" s="628"/>
      <c r="B39" s="744"/>
      <c r="C39" s="790" t="s">
        <v>451</v>
      </c>
      <c r="D39" s="170" t="s">
        <v>453</v>
      </c>
      <c r="E39" s="76">
        <v>0</v>
      </c>
      <c r="F39" s="76"/>
      <c r="G39" s="76">
        <f>'Z 1. 2 '!D75</f>
        <v>649</v>
      </c>
      <c r="H39" s="237">
        <f>'Z 1. 2 '!E75</f>
        <v>648.88</v>
      </c>
      <c r="I39" s="237">
        <f t="shared" si="7"/>
        <v>648.88</v>
      </c>
      <c r="J39" s="76"/>
      <c r="K39" s="76"/>
      <c r="L39" s="76"/>
      <c r="M39" s="559"/>
    </row>
    <row r="40" spans="1:13" ht="15.75" customHeight="1">
      <c r="A40" s="628"/>
      <c r="B40" s="744"/>
      <c r="C40" s="790" t="s">
        <v>444</v>
      </c>
      <c r="D40" s="170" t="s">
        <v>448</v>
      </c>
      <c r="E40" s="76">
        <v>0</v>
      </c>
      <c r="F40" s="76"/>
      <c r="G40" s="76">
        <f>'Z 1. 2 '!D76</f>
        <v>1986</v>
      </c>
      <c r="H40" s="237">
        <f>'Z 1. 2 '!E76</f>
        <v>1985.56</v>
      </c>
      <c r="I40" s="237">
        <f t="shared" si="7"/>
        <v>1985.56</v>
      </c>
      <c r="J40" s="76"/>
      <c r="K40" s="76"/>
      <c r="L40" s="76"/>
      <c r="M40" s="559"/>
    </row>
    <row r="41" spans="1:13" ht="15.75" customHeight="1">
      <c r="A41" s="628"/>
      <c r="B41" s="744"/>
      <c r="C41" s="790" t="s">
        <v>455</v>
      </c>
      <c r="D41" s="170" t="s">
        <v>456</v>
      </c>
      <c r="E41" s="76">
        <v>0</v>
      </c>
      <c r="F41" s="76"/>
      <c r="G41" s="76">
        <f>'Z 1. 2 '!D77</f>
        <v>2970</v>
      </c>
      <c r="H41" s="237">
        <f>'Z 1. 2 '!E77</f>
        <v>2970</v>
      </c>
      <c r="I41" s="237">
        <f t="shared" si="7"/>
        <v>2970</v>
      </c>
      <c r="J41" s="76"/>
      <c r="K41" s="76"/>
      <c r="L41" s="76"/>
      <c r="M41" s="559"/>
    </row>
    <row r="42" spans="1:13" ht="15" customHeight="1">
      <c r="A42" s="628"/>
      <c r="B42" s="744"/>
      <c r="C42" s="790" t="s">
        <v>135</v>
      </c>
      <c r="D42" s="76" t="s">
        <v>372</v>
      </c>
      <c r="E42" s="76">
        <v>0</v>
      </c>
      <c r="F42" s="76"/>
      <c r="G42" s="76">
        <f>'Z 1. 2 '!D78</f>
        <v>1053</v>
      </c>
      <c r="H42" s="237">
        <f>'Z 1. 2 '!E78</f>
        <v>1053</v>
      </c>
      <c r="I42" s="237">
        <f t="shared" si="7"/>
        <v>1053</v>
      </c>
      <c r="J42" s="76"/>
      <c r="K42" s="76"/>
      <c r="L42" s="76"/>
      <c r="M42" s="559"/>
    </row>
    <row r="43" spans="1:13" ht="16.5" customHeight="1">
      <c r="A43" s="628"/>
      <c r="B43" s="744"/>
      <c r="C43" s="790" t="s">
        <v>137</v>
      </c>
      <c r="D43" s="76" t="s">
        <v>138</v>
      </c>
      <c r="E43" s="76">
        <v>0</v>
      </c>
      <c r="F43" s="76"/>
      <c r="G43" s="76">
        <f>'Z 1. 2 '!D79</f>
        <v>3667</v>
      </c>
      <c r="H43" s="237">
        <f>'Z 1. 2 '!E79</f>
        <v>3667.44</v>
      </c>
      <c r="I43" s="237">
        <f t="shared" si="7"/>
        <v>3667.44</v>
      </c>
      <c r="J43" s="76"/>
      <c r="K43" s="76"/>
      <c r="L43" s="76"/>
      <c r="M43" s="559"/>
    </row>
    <row r="44" spans="1:13" ht="14.25" customHeight="1">
      <c r="A44" s="628"/>
      <c r="B44" s="744"/>
      <c r="C44" s="790" t="s">
        <v>446</v>
      </c>
      <c r="D44" s="170" t="s">
        <v>449</v>
      </c>
      <c r="E44" s="76">
        <v>0</v>
      </c>
      <c r="F44" s="76"/>
      <c r="G44" s="76">
        <f>'Z 1. 2 '!D80</f>
        <v>350</v>
      </c>
      <c r="H44" s="237">
        <f>'Z 1. 2 '!E80</f>
        <v>350</v>
      </c>
      <c r="I44" s="237">
        <f t="shared" si="7"/>
        <v>350</v>
      </c>
      <c r="J44" s="76"/>
      <c r="K44" s="76"/>
      <c r="L44" s="76"/>
      <c r="M44" s="559"/>
    </row>
    <row r="45" spans="1:13" ht="15.75" customHeight="1">
      <c r="A45" s="628"/>
      <c r="B45" s="744"/>
      <c r="C45" s="790" t="s">
        <v>447</v>
      </c>
      <c r="D45" s="170" t="s">
        <v>450</v>
      </c>
      <c r="E45" s="76">
        <v>0</v>
      </c>
      <c r="F45" s="76"/>
      <c r="G45" s="76">
        <f>'Z 1. 2 '!D81</f>
        <v>271</v>
      </c>
      <c r="H45" s="237">
        <f>'Z 1. 2 '!E81</f>
        <v>271</v>
      </c>
      <c r="I45" s="237">
        <f t="shared" si="7"/>
        <v>271</v>
      </c>
      <c r="J45" s="76"/>
      <c r="K45" s="76"/>
      <c r="L45" s="76"/>
      <c r="M45" s="559"/>
    </row>
    <row r="46" spans="1:13" ht="15.75" customHeight="1">
      <c r="A46" s="627" t="s">
        <v>202</v>
      </c>
      <c r="B46" s="742" t="s">
        <v>204</v>
      </c>
      <c r="C46" s="164" t="s">
        <v>371</v>
      </c>
      <c r="D46" s="785" t="s">
        <v>206</v>
      </c>
      <c r="E46" s="164">
        <f>'Z 1. 1'!F52</f>
        <v>191453</v>
      </c>
      <c r="F46" s="410">
        <f>'Z 1. 1'!G52</f>
        <v>191453</v>
      </c>
      <c r="G46" s="164">
        <f aca="true" t="shared" si="8" ref="G46:M46">SUM(G47:G56)</f>
        <v>191453</v>
      </c>
      <c r="H46" s="410">
        <f t="shared" si="8"/>
        <v>191453</v>
      </c>
      <c r="I46" s="410">
        <f t="shared" si="8"/>
        <v>191453</v>
      </c>
      <c r="J46" s="410">
        <f t="shared" si="8"/>
        <v>156920</v>
      </c>
      <c r="K46" s="410">
        <f t="shared" si="8"/>
        <v>23267</v>
      </c>
      <c r="L46" s="410">
        <f t="shared" si="8"/>
        <v>0</v>
      </c>
      <c r="M46" s="411">
        <f t="shared" si="8"/>
        <v>0</v>
      </c>
    </row>
    <row r="47" spans="1:13" ht="17.25" customHeight="1">
      <c r="A47" s="628"/>
      <c r="B47" s="744"/>
      <c r="C47" s="460" t="s">
        <v>119</v>
      </c>
      <c r="D47" s="170" t="s">
        <v>120</v>
      </c>
      <c r="E47" s="76">
        <v>0</v>
      </c>
      <c r="F47" s="76"/>
      <c r="G47" s="76">
        <f>'Z 1. 2 '!D84</f>
        <v>86510</v>
      </c>
      <c r="H47" s="237">
        <f>'Z 1. 2 '!E84</f>
        <v>86510</v>
      </c>
      <c r="I47" s="237">
        <f>H47</f>
        <v>86510</v>
      </c>
      <c r="J47" s="237">
        <f>I47</f>
        <v>86510</v>
      </c>
      <c r="K47" s="76"/>
      <c r="L47" s="76"/>
      <c r="M47" s="559">
        <v>0</v>
      </c>
    </row>
    <row r="48" spans="1:13" ht="17.25" customHeight="1">
      <c r="A48" s="628"/>
      <c r="B48" s="744"/>
      <c r="C48" s="460" t="s">
        <v>122</v>
      </c>
      <c r="D48" s="76" t="s">
        <v>561</v>
      </c>
      <c r="E48" s="76">
        <v>0</v>
      </c>
      <c r="F48" s="76"/>
      <c r="G48" s="76">
        <f>'Z 1. 2 '!D85</f>
        <v>8760</v>
      </c>
      <c r="H48" s="237">
        <f>'Z 1. 2 '!E85</f>
        <v>8760</v>
      </c>
      <c r="I48" s="237">
        <f aca="true" t="shared" si="9" ref="I48:I56">H48</f>
        <v>8760</v>
      </c>
      <c r="J48" s="237">
        <f>I48</f>
        <v>8760</v>
      </c>
      <c r="K48" s="76"/>
      <c r="L48" s="76"/>
      <c r="M48" s="559">
        <v>0</v>
      </c>
    </row>
    <row r="49" spans="1:13" ht="16.5" customHeight="1">
      <c r="A49" s="628"/>
      <c r="B49" s="744"/>
      <c r="C49" s="792" t="s">
        <v>148</v>
      </c>
      <c r="D49" s="170" t="s">
        <v>298</v>
      </c>
      <c r="E49" s="76">
        <v>0</v>
      </c>
      <c r="F49" s="76"/>
      <c r="G49" s="76">
        <f>'Z 1. 2 '!D86</f>
        <v>20017</v>
      </c>
      <c r="H49" s="237">
        <f>'Z 1. 2 '!E86</f>
        <v>20017</v>
      </c>
      <c r="I49" s="237">
        <f t="shared" si="9"/>
        <v>20017</v>
      </c>
      <c r="J49" s="76"/>
      <c r="K49" s="237">
        <f>I49</f>
        <v>20017</v>
      </c>
      <c r="L49" s="76"/>
      <c r="M49" s="559">
        <v>0</v>
      </c>
    </row>
    <row r="50" spans="1:13" ht="15" customHeight="1">
      <c r="A50" s="628"/>
      <c r="B50" s="744"/>
      <c r="C50" s="792" t="s">
        <v>124</v>
      </c>
      <c r="D50" s="170" t="s">
        <v>125</v>
      </c>
      <c r="E50" s="76">
        <v>0</v>
      </c>
      <c r="F50" s="76"/>
      <c r="G50" s="76">
        <f>'Z 1. 2 '!D87</f>
        <v>3250</v>
      </c>
      <c r="H50" s="237">
        <f>'Z 1. 2 '!E87</f>
        <v>3250</v>
      </c>
      <c r="I50" s="237">
        <f t="shared" si="9"/>
        <v>3250</v>
      </c>
      <c r="J50" s="76"/>
      <c r="K50" s="237">
        <f>I50</f>
        <v>3250</v>
      </c>
      <c r="L50" s="76"/>
      <c r="M50" s="559">
        <v>0</v>
      </c>
    </row>
    <row r="51" spans="1:13" ht="17.25" customHeight="1">
      <c r="A51" s="628"/>
      <c r="B51" s="744"/>
      <c r="C51" s="792" t="s">
        <v>855</v>
      </c>
      <c r="D51" s="170" t="s">
        <v>856</v>
      </c>
      <c r="E51" s="76">
        <v>0</v>
      </c>
      <c r="F51" s="76"/>
      <c r="G51" s="76">
        <f>'Z 1. 2 '!D88</f>
        <v>61650</v>
      </c>
      <c r="H51" s="237">
        <f>'Z 1. 2 '!E88</f>
        <v>61650</v>
      </c>
      <c r="I51" s="237">
        <f t="shared" si="9"/>
        <v>61650</v>
      </c>
      <c r="J51" s="237">
        <f>I51</f>
        <v>61650</v>
      </c>
      <c r="K51" s="76"/>
      <c r="L51" s="76"/>
      <c r="M51" s="559">
        <v>0</v>
      </c>
    </row>
    <row r="52" spans="1:13" ht="16.5" customHeight="1">
      <c r="A52" s="628"/>
      <c r="B52" s="744"/>
      <c r="C52" s="460" t="s">
        <v>126</v>
      </c>
      <c r="D52" s="76" t="s">
        <v>127</v>
      </c>
      <c r="E52" s="76">
        <v>0</v>
      </c>
      <c r="F52" s="76"/>
      <c r="G52" s="76">
        <f>'Z 1. 2 '!D89</f>
        <v>659</v>
      </c>
      <c r="H52" s="237">
        <f>'Z 1. 2 '!E89</f>
        <v>659.14</v>
      </c>
      <c r="I52" s="237">
        <f t="shared" si="9"/>
        <v>659.14</v>
      </c>
      <c r="J52" s="76"/>
      <c r="K52" s="76"/>
      <c r="L52" s="76"/>
      <c r="M52" s="559">
        <v>0</v>
      </c>
    </row>
    <row r="53" spans="1:13" ht="17.25" customHeight="1">
      <c r="A53" s="628"/>
      <c r="B53" s="744"/>
      <c r="C53" s="460" t="s">
        <v>131</v>
      </c>
      <c r="D53" s="76" t="s">
        <v>320</v>
      </c>
      <c r="E53" s="76">
        <v>0</v>
      </c>
      <c r="F53" s="76"/>
      <c r="G53" s="76">
        <f>'Z 1. 2 '!D90</f>
        <v>4707</v>
      </c>
      <c r="H53" s="237">
        <f>'Z 1. 2 '!E90</f>
        <v>4706.99</v>
      </c>
      <c r="I53" s="237">
        <f t="shared" si="9"/>
        <v>4706.99</v>
      </c>
      <c r="J53" s="76"/>
      <c r="K53" s="76"/>
      <c r="L53" s="76"/>
      <c r="M53" s="559">
        <v>0</v>
      </c>
    </row>
    <row r="54" spans="1:13" ht="16.5" customHeight="1">
      <c r="A54" s="628"/>
      <c r="B54" s="744"/>
      <c r="C54" s="790">
        <v>4440</v>
      </c>
      <c r="D54" s="76" t="s">
        <v>138</v>
      </c>
      <c r="E54" s="76">
        <v>0</v>
      </c>
      <c r="F54" s="76"/>
      <c r="G54" s="76">
        <f>'Z 1. 2 '!D91</f>
        <v>3850</v>
      </c>
      <c r="H54" s="237">
        <f>'Z 1. 2 '!E91</f>
        <v>3850</v>
      </c>
      <c r="I54" s="237">
        <f t="shared" si="9"/>
        <v>3850</v>
      </c>
      <c r="J54" s="76"/>
      <c r="K54" s="76"/>
      <c r="L54" s="76"/>
      <c r="M54" s="559">
        <v>0</v>
      </c>
    </row>
    <row r="55" spans="1:13" ht="16.5" customHeight="1">
      <c r="A55" s="628"/>
      <c r="B55" s="744"/>
      <c r="C55" s="790">
        <v>4740</v>
      </c>
      <c r="D55" s="170" t="s">
        <v>449</v>
      </c>
      <c r="E55" s="76"/>
      <c r="F55" s="76"/>
      <c r="G55" s="76">
        <f>'Z 1. 2 '!D92</f>
        <v>691</v>
      </c>
      <c r="H55" s="237">
        <f>'Z 1. 2 '!E92</f>
        <v>691.07</v>
      </c>
      <c r="I55" s="237">
        <f t="shared" si="9"/>
        <v>691.07</v>
      </c>
      <c r="J55" s="76"/>
      <c r="K55" s="76"/>
      <c r="L55" s="76"/>
      <c r="M55" s="559"/>
    </row>
    <row r="56" spans="1:13" ht="16.5" customHeight="1">
      <c r="A56" s="628"/>
      <c r="B56" s="744"/>
      <c r="C56" s="790">
        <v>4750</v>
      </c>
      <c r="D56" s="170" t="s">
        <v>450</v>
      </c>
      <c r="E56" s="76">
        <v>0</v>
      </c>
      <c r="F56" s="76"/>
      <c r="G56" s="76">
        <f>'Z 1. 2 '!D93</f>
        <v>1359</v>
      </c>
      <c r="H56" s="237">
        <f>'Z 1. 2 '!E93</f>
        <v>1358.8</v>
      </c>
      <c r="I56" s="237">
        <f t="shared" si="9"/>
        <v>1358.8</v>
      </c>
      <c r="J56" s="76"/>
      <c r="K56" s="76"/>
      <c r="L56" s="76"/>
      <c r="M56" s="559">
        <v>0</v>
      </c>
    </row>
    <row r="57" spans="1:13" ht="16.5" customHeight="1">
      <c r="A57" s="627" t="s">
        <v>202</v>
      </c>
      <c r="B57" s="742" t="s">
        <v>296</v>
      </c>
      <c r="C57" s="164" t="s">
        <v>371</v>
      </c>
      <c r="D57" s="785" t="s">
        <v>297</v>
      </c>
      <c r="E57" s="164">
        <f>'Z 1. 1'!F59</f>
        <v>10455</v>
      </c>
      <c r="F57" s="410">
        <f>'Z 1. 1'!G59</f>
        <v>10454.88</v>
      </c>
      <c r="G57" s="164">
        <f aca="true" t="shared" si="10" ref="G57:M57">SUM(G58:G60)</f>
        <v>10455</v>
      </c>
      <c r="H57" s="410">
        <f t="shared" si="10"/>
        <v>10454.880000000001</v>
      </c>
      <c r="I57" s="410">
        <f t="shared" si="10"/>
        <v>10454.880000000001</v>
      </c>
      <c r="J57" s="410">
        <f t="shared" si="10"/>
        <v>2880</v>
      </c>
      <c r="K57" s="410">
        <f t="shared" si="10"/>
        <v>434.88</v>
      </c>
      <c r="L57" s="410">
        <f t="shared" si="10"/>
        <v>0</v>
      </c>
      <c r="M57" s="411">
        <f t="shared" si="10"/>
        <v>0</v>
      </c>
    </row>
    <row r="58" spans="1:13" ht="17.25" customHeight="1">
      <c r="A58" s="630"/>
      <c r="B58" s="744"/>
      <c r="C58" s="460" t="s">
        <v>118</v>
      </c>
      <c r="D58" s="76" t="s">
        <v>566</v>
      </c>
      <c r="E58" s="76">
        <v>0</v>
      </c>
      <c r="F58" s="76"/>
      <c r="G58" s="76">
        <f>'Z 1. 2 '!D133</f>
        <v>7140</v>
      </c>
      <c r="H58" s="237">
        <f>'Z 1. 2 '!E133</f>
        <v>7140</v>
      </c>
      <c r="I58" s="237">
        <f>H58</f>
        <v>7140</v>
      </c>
      <c r="J58" s="76"/>
      <c r="K58" s="76"/>
      <c r="L58" s="76"/>
      <c r="M58" s="559"/>
    </row>
    <row r="59" spans="1:13" ht="16.5" customHeight="1">
      <c r="A59" s="630"/>
      <c r="B59" s="744"/>
      <c r="C59" s="460" t="s">
        <v>148</v>
      </c>
      <c r="D59" s="76" t="s">
        <v>298</v>
      </c>
      <c r="E59" s="76">
        <v>0</v>
      </c>
      <c r="F59" s="76"/>
      <c r="G59" s="76">
        <f>'Z 1. 2 '!D134</f>
        <v>435</v>
      </c>
      <c r="H59" s="237">
        <f>'Z 1. 2 '!E134</f>
        <v>434.88</v>
      </c>
      <c r="I59" s="237">
        <f>H59</f>
        <v>434.88</v>
      </c>
      <c r="J59" s="76"/>
      <c r="K59" s="237">
        <f>I59</f>
        <v>434.88</v>
      </c>
      <c r="L59" s="76"/>
      <c r="M59" s="559"/>
    </row>
    <row r="60" spans="1:13" ht="15" customHeight="1">
      <c r="A60" s="630"/>
      <c r="B60" s="744"/>
      <c r="C60" s="460" t="s">
        <v>855</v>
      </c>
      <c r="D60" s="76" t="s">
        <v>856</v>
      </c>
      <c r="E60" s="76">
        <v>0</v>
      </c>
      <c r="F60" s="76"/>
      <c r="G60" s="76">
        <f>'Z 1. 2 '!D135</f>
        <v>2880</v>
      </c>
      <c r="H60" s="237">
        <f>'Z 1. 2 '!E135</f>
        <v>2880</v>
      </c>
      <c r="I60" s="237">
        <f>H60</f>
        <v>2880</v>
      </c>
      <c r="J60" s="237">
        <f>I60</f>
        <v>2880</v>
      </c>
      <c r="K60" s="76"/>
      <c r="L60" s="76"/>
      <c r="M60" s="559"/>
    </row>
    <row r="61" spans="1:13" ht="53.25" customHeight="1">
      <c r="A61" s="731">
        <v>751</v>
      </c>
      <c r="B61" s="735">
        <v>75109</v>
      </c>
      <c r="C61" s="733">
        <v>2110</v>
      </c>
      <c r="D61" s="736" t="s">
        <v>938</v>
      </c>
      <c r="E61" s="732">
        <f>'Z 1. 1'!F64</f>
        <v>13738</v>
      </c>
      <c r="F61" s="734">
        <f>'Z 1. 1'!G64</f>
        <v>13338</v>
      </c>
      <c r="G61" s="732">
        <f>SUM(G62:G69)</f>
        <v>13738</v>
      </c>
      <c r="H61" s="734">
        <f aca="true" t="shared" si="11" ref="H61:M61">SUM(H62:H69)</f>
        <v>13338</v>
      </c>
      <c r="I61" s="734">
        <f t="shared" si="11"/>
        <v>13338</v>
      </c>
      <c r="J61" s="734">
        <f t="shared" si="11"/>
        <v>4960</v>
      </c>
      <c r="K61" s="734">
        <f t="shared" si="11"/>
        <v>866</v>
      </c>
      <c r="L61" s="734">
        <f t="shared" si="11"/>
        <v>0</v>
      </c>
      <c r="M61" s="749">
        <f t="shared" si="11"/>
        <v>0</v>
      </c>
    </row>
    <row r="62" spans="1:13" ht="15" customHeight="1">
      <c r="A62" s="630"/>
      <c r="B62" s="744"/>
      <c r="C62" s="35" t="s">
        <v>118</v>
      </c>
      <c r="D62" s="30" t="s">
        <v>406</v>
      </c>
      <c r="E62" s="155"/>
      <c r="F62" s="155"/>
      <c r="G62" s="155">
        <f>'Z 1. 2 '!D155</f>
        <v>1870</v>
      </c>
      <c r="H62" s="231">
        <f>'Z 1. 2 '!E155</f>
        <v>1470</v>
      </c>
      <c r="I62" s="231">
        <f>H62</f>
        <v>1470</v>
      </c>
      <c r="J62" s="231"/>
      <c r="K62" s="231"/>
      <c r="L62" s="231"/>
      <c r="M62" s="737"/>
    </row>
    <row r="63" spans="1:13" ht="15" customHeight="1">
      <c r="A63" s="630"/>
      <c r="B63" s="744"/>
      <c r="C63" s="35" t="s">
        <v>148</v>
      </c>
      <c r="D63" s="30" t="s">
        <v>298</v>
      </c>
      <c r="E63" s="155"/>
      <c r="F63" s="155"/>
      <c r="G63" s="155">
        <f>'Z 1. 2 '!D156</f>
        <v>745</v>
      </c>
      <c r="H63" s="231">
        <f>'Z 1. 2 '!E156</f>
        <v>745</v>
      </c>
      <c r="I63" s="231">
        <f aca="true" t="shared" si="12" ref="I63:I69">H63</f>
        <v>745</v>
      </c>
      <c r="J63" s="231"/>
      <c r="K63" s="231">
        <f>I63</f>
        <v>745</v>
      </c>
      <c r="L63" s="231"/>
      <c r="M63" s="737"/>
    </row>
    <row r="64" spans="1:13" ht="15" customHeight="1">
      <c r="A64" s="630"/>
      <c r="B64" s="744"/>
      <c r="C64" s="35" t="s">
        <v>124</v>
      </c>
      <c r="D64" s="30" t="s">
        <v>125</v>
      </c>
      <c r="E64" s="155"/>
      <c r="F64" s="155"/>
      <c r="G64" s="155">
        <f>'Z 1. 2 '!D157</f>
        <v>121</v>
      </c>
      <c r="H64" s="231">
        <f>'Z 1. 2 '!E157</f>
        <v>121</v>
      </c>
      <c r="I64" s="231">
        <f t="shared" si="12"/>
        <v>121</v>
      </c>
      <c r="J64" s="231"/>
      <c r="K64" s="231">
        <f>I64</f>
        <v>121</v>
      </c>
      <c r="L64" s="231"/>
      <c r="M64" s="737"/>
    </row>
    <row r="65" spans="1:13" ht="15" customHeight="1">
      <c r="A65" s="630"/>
      <c r="B65" s="744"/>
      <c r="C65" s="35" t="s">
        <v>855</v>
      </c>
      <c r="D65" s="30" t="s">
        <v>856</v>
      </c>
      <c r="E65" s="155"/>
      <c r="F65" s="155"/>
      <c r="G65" s="155">
        <f>'Z 1. 2 '!D158</f>
        <v>4960</v>
      </c>
      <c r="H65" s="231">
        <f>'Z 1. 2 '!E158</f>
        <v>4960</v>
      </c>
      <c r="I65" s="231">
        <f t="shared" si="12"/>
        <v>4960</v>
      </c>
      <c r="J65" s="231">
        <f>I65</f>
        <v>4960</v>
      </c>
      <c r="K65" s="231"/>
      <c r="L65" s="231"/>
      <c r="M65" s="737"/>
    </row>
    <row r="66" spans="1:13" ht="15" customHeight="1">
      <c r="A66" s="630"/>
      <c r="B66" s="744"/>
      <c r="C66" s="35" t="s">
        <v>126</v>
      </c>
      <c r="D66" s="30" t="s">
        <v>340</v>
      </c>
      <c r="E66" s="155"/>
      <c r="F66" s="155"/>
      <c r="G66" s="155">
        <f>'Z 1. 2 '!D159</f>
        <v>174</v>
      </c>
      <c r="H66" s="231">
        <f>'Z 1. 2 '!E159</f>
        <v>174.14</v>
      </c>
      <c r="I66" s="231">
        <f t="shared" si="12"/>
        <v>174.14</v>
      </c>
      <c r="J66" s="231"/>
      <c r="K66" s="231"/>
      <c r="L66" s="231"/>
      <c r="M66" s="737"/>
    </row>
    <row r="67" spans="1:13" ht="15" customHeight="1">
      <c r="A67" s="630"/>
      <c r="B67" s="744"/>
      <c r="C67" s="35" t="s">
        <v>131</v>
      </c>
      <c r="D67" s="30" t="s">
        <v>320</v>
      </c>
      <c r="E67" s="155"/>
      <c r="F67" s="155"/>
      <c r="G67" s="155">
        <f>'Z 1. 2 '!D160</f>
        <v>5038</v>
      </c>
      <c r="H67" s="231">
        <f>'Z 1. 2 '!E160</f>
        <v>5037.87</v>
      </c>
      <c r="I67" s="231">
        <f t="shared" si="12"/>
        <v>5037.87</v>
      </c>
      <c r="J67" s="231"/>
      <c r="K67" s="231"/>
      <c r="L67" s="231"/>
      <c r="M67" s="737"/>
    </row>
    <row r="68" spans="1:13" ht="15" customHeight="1">
      <c r="A68" s="630"/>
      <c r="B68" s="744"/>
      <c r="C68" s="35" t="s">
        <v>446</v>
      </c>
      <c r="D68" s="30" t="s">
        <v>449</v>
      </c>
      <c r="E68" s="155"/>
      <c r="F68" s="155"/>
      <c r="G68" s="155">
        <f>'Z 1. 2 '!D161</f>
        <v>109</v>
      </c>
      <c r="H68" s="231">
        <f>'Z 1. 2 '!E161</f>
        <v>108.99</v>
      </c>
      <c r="I68" s="231">
        <f t="shared" si="12"/>
        <v>108.99</v>
      </c>
      <c r="J68" s="231"/>
      <c r="K68" s="231"/>
      <c r="L68" s="231"/>
      <c r="M68" s="737"/>
    </row>
    <row r="69" spans="1:13" ht="15" customHeight="1">
      <c r="A69" s="630"/>
      <c r="B69" s="744"/>
      <c r="C69" s="35" t="s">
        <v>447</v>
      </c>
      <c r="D69" s="30" t="s">
        <v>450</v>
      </c>
      <c r="E69" s="155"/>
      <c r="F69" s="155"/>
      <c r="G69" s="155">
        <f>'Z 1. 2 '!D162</f>
        <v>721</v>
      </c>
      <c r="H69" s="231">
        <f>'Z 1. 2 '!E162</f>
        <v>721</v>
      </c>
      <c r="I69" s="231">
        <f t="shared" si="12"/>
        <v>721</v>
      </c>
      <c r="J69" s="231"/>
      <c r="K69" s="231"/>
      <c r="L69" s="231"/>
      <c r="M69" s="737"/>
    </row>
    <row r="70" spans="1:13" ht="23.25" customHeight="1">
      <c r="A70" s="627" t="s">
        <v>301</v>
      </c>
      <c r="B70" s="742" t="s">
        <v>321</v>
      </c>
      <c r="C70" s="164" t="s">
        <v>371</v>
      </c>
      <c r="D70" s="784" t="s">
        <v>570</v>
      </c>
      <c r="E70" s="164">
        <f>'Z 1. 1'!F68</f>
        <v>2840000</v>
      </c>
      <c r="F70" s="164">
        <f>'Z 1. 1'!G68</f>
        <v>2840000</v>
      </c>
      <c r="G70" s="164">
        <f aca="true" t="shared" si="13" ref="G70:M70">SUM(G71:G96)</f>
        <v>2840000</v>
      </c>
      <c r="H70" s="410">
        <f t="shared" si="13"/>
        <v>2840000</v>
      </c>
      <c r="I70" s="410">
        <f t="shared" si="13"/>
        <v>2840000</v>
      </c>
      <c r="J70" s="410">
        <f t="shared" si="13"/>
        <v>2280118.3099999996</v>
      </c>
      <c r="K70" s="410">
        <f t="shared" si="13"/>
        <v>12316.73</v>
      </c>
      <c r="L70" s="410">
        <f t="shared" si="13"/>
        <v>0</v>
      </c>
      <c r="M70" s="411">
        <f t="shared" si="13"/>
        <v>0</v>
      </c>
    </row>
    <row r="71" spans="1:13" ht="17.25" customHeight="1">
      <c r="A71" s="629"/>
      <c r="B71" s="743"/>
      <c r="C71" s="793" t="s">
        <v>606</v>
      </c>
      <c r="D71" s="170" t="s">
        <v>894</v>
      </c>
      <c r="E71" s="174"/>
      <c r="F71" s="174"/>
      <c r="G71" s="174">
        <f>'Z 1. 2 '!D168</f>
        <v>150324</v>
      </c>
      <c r="H71" s="243">
        <f>'Z 1. 2 '!E168</f>
        <v>150323.59</v>
      </c>
      <c r="I71" s="243">
        <f>H71</f>
        <v>150323.59</v>
      </c>
      <c r="J71" s="174"/>
      <c r="K71" s="174"/>
      <c r="L71" s="174"/>
      <c r="M71" s="794"/>
    </row>
    <row r="72" spans="1:13" ht="14.25" customHeight="1">
      <c r="A72" s="630"/>
      <c r="B72" s="405"/>
      <c r="C72" s="790" t="s">
        <v>121</v>
      </c>
      <c r="D72" s="170" t="s">
        <v>571</v>
      </c>
      <c r="E72" s="76"/>
      <c r="F72" s="76"/>
      <c r="G72" s="174">
        <f>'Z 1. 2 '!D169</f>
        <v>63500</v>
      </c>
      <c r="H72" s="243">
        <f>'Z 1. 2 '!E169</f>
        <v>63499.64</v>
      </c>
      <c r="I72" s="243">
        <f aca="true" t="shared" si="14" ref="I72:I96">H72</f>
        <v>63499.64</v>
      </c>
      <c r="J72" s="243">
        <f>I72</f>
        <v>63499.64</v>
      </c>
      <c r="K72" s="174"/>
      <c r="L72" s="174"/>
      <c r="M72" s="559"/>
    </row>
    <row r="73" spans="1:13" ht="16.5" customHeight="1">
      <c r="A73" s="630"/>
      <c r="B73" s="405"/>
      <c r="C73" s="790" t="s">
        <v>122</v>
      </c>
      <c r="D73" s="170" t="s">
        <v>567</v>
      </c>
      <c r="E73" s="76"/>
      <c r="F73" s="76"/>
      <c r="G73" s="174">
        <f>'Z 1. 2 '!D170</f>
        <v>5189</v>
      </c>
      <c r="H73" s="243">
        <f>'Z 1. 2 '!E170</f>
        <v>5189.37</v>
      </c>
      <c r="I73" s="243">
        <f t="shared" si="14"/>
        <v>5189.37</v>
      </c>
      <c r="J73" s="243">
        <f>I73</f>
        <v>5189.37</v>
      </c>
      <c r="K73" s="174"/>
      <c r="L73" s="174"/>
      <c r="M73" s="559"/>
    </row>
    <row r="74" spans="1:13" ht="15" customHeight="1">
      <c r="A74" s="630"/>
      <c r="B74" s="405"/>
      <c r="C74" s="790" t="s">
        <v>310</v>
      </c>
      <c r="D74" s="170" t="s">
        <v>970</v>
      </c>
      <c r="E74" s="76"/>
      <c r="F74" s="76"/>
      <c r="G74" s="174">
        <f>'Z 1. 2 '!D171</f>
        <v>1933000</v>
      </c>
      <c r="H74" s="243">
        <f>'Z 1. 2 '!E171</f>
        <v>1933000</v>
      </c>
      <c r="I74" s="243">
        <f t="shared" si="14"/>
        <v>1933000</v>
      </c>
      <c r="J74" s="243">
        <f>I74</f>
        <v>1933000</v>
      </c>
      <c r="K74" s="174"/>
      <c r="L74" s="174"/>
      <c r="M74" s="559"/>
    </row>
    <row r="75" spans="1:13" ht="18" customHeight="1">
      <c r="A75" s="630"/>
      <c r="B75" s="405"/>
      <c r="C75" s="790" t="s">
        <v>311</v>
      </c>
      <c r="D75" s="76" t="s">
        <v>568</v>
      </c>
      <c r="E75" s="76"/>
      <c r="F75" s="76"/>
      <c r="G75" s="174">
        <f>'Z 1. 2 '!D172</f>
        <v>121341</v>
      </c>
      <c r="H75" s="243">
        <f>'Z 1. 2 '!E172</f>
        <v>121341</v>
      </c>
      <c r="I75" s="243">
        <f t="shared" si="14"/>
        <v>121341</v>
      </c>
      <c r="J75" s="243">
        <f>I75</f>
        <v>121341</v>
      </c>
      <c r="K75" s="174"/>
      <c r="L75" s="174"/>
      <c r="M75" s="559"/>
    </row>
    <row r="76" spans="1:13" ht="14.25" customHeight="1">
      <c r="A76" s="630"/>
      <c r="B76" s="405"/>
      <c r="C76" s="790" t="s">
        <v>313</v>
      </c>
      <c r="D76" s="76" t="s">
        <v>314</v>
      </c>
      <c r="E76" s="76"/>
      <c r="F76" s="76"/>
      <c r="G76" s="174">
        <f>'Z 1. 2 '!D173</f>
        <v>153791</v>
      </c>
      <c r="H76" s="243">
        <f>'Z 1. 2 '!E173</f>
        <v>153791.3</v>
      </c>
      <c r="I76" s="243">
        <f t="shared" si="14"/>
        <v>153791.3</v>
      </c>
      <c r="J76" s="243">
        <f>I76</f>
        <v>153791.3</v>
      </c>
      <c r="K76" s="174"/>
      <c r="L76" s="174"/>
      <c r="M76" s="559"/>
    </row>
    <row r="77" spans="1:13" ht="15.75" customHeight="1">
      <c r="A77" s="630"/>
      <c r="B77" s="405"/>
      <c r="C77" s="791" t="s">
        <v>148</v>
      </c>
      <c r="D77" s="170" t="s">
        <v>569</v>
      </c>
      <c r="E77" s="76"/>
      <c r="F77" s="76"/>
      <c r="G77" s="174">
        <f>'Z 1. 2 '!D174</f>
        <v>10675</v>
      </c>
      <c r="H77" s="243">
        <f>'Z 1. 2 '!E174</f>
        <v>10674.94</v>
      </c>
      <c r="I77" s="243">
        <f t="shared" si="14"/>
        <v>10674.94</v>
      </c>
      <c r="J77" s="174"/>
      <c r="K77" s="243">
        <f>I77</f>
        <v>10674.94</v>
      </c>
      <c r="L77" s="174"/>
      <c r="M77" s="559"/>
    </row>
    <row r="78" spans="1:13" ht="16.5" customHeight="1">
      <c r="A78" s="630"/>
      <c r="B78" s="405"/>
      <c r="C78" s="791" t="s">
        <v>124</v>
      </c>
      <c r="D78" s="170" t="s">
        <v>125</v>
      </c>
      <c r="E78" s="76"/>
      <c r="F78" s="76"/>
      <c r="G78" s="174">
        <f>'Z 1. 2 '!D175</f>
        <v>1642</v>
      </c>
      <c r="H78" s="243">
        <f>'Z 1. 2 '!E175</f>
        <v>1641.79</v>
      </c>
      <c r="I78" s="243">
        <f t="shared" si="14"/>
        <v>1641.79</v>
      </c>
      <c r="J78" s="174"/>
      <c r="K78" s="243">
        <f>I78</f>
        <v>1641.79</v>
      </c>
      <c r="L78" s="174"/>
      <c r="M78" s="559"/>
    </row>
    <row r="79" spans="1:13" ht="16.5" customHeight="1">
      <c r="A79" s="630"/>
      <c r="B79" s="405"/>
      <c r="C79" s="791">
        <v>4170</v>
      </c>
      <c r="D79" s="170" t="s">
        <v>856</v>
      </c>
      <c r="E79" s="76"/>
      <c r="F79" s="76"/>
      <c r="G79" s="174">
        <f>'Z 1. 2 '!D176</f>
        <v>3297</v>
      </c>
      <c r="H79" s="243">
        <f>'Z 1. 2 '!E176</f>
        <v>3297</v>
      </c>
      <c r="I79" s="243">
        <f t="shared" si="14"/>
        <v>3297</v>
      </c>
      <c r="J79" s="243">
        <f>I79</f>
        <v>3297</v>
      </c>
      <c r="K79" s="243"/>
      <c r="L79" s="174"/>
      <c r="M79" s="559"/>
    </row>
    <row r="80" spans="1:13" ht="15.75" customHeight="1">
      <c r="A80" s="630"/>
      <c r="B80" s="405"/>
      <c r="C80" s="790" t="s">
        <v>607</v>
      </c>
      <c r="D80" s="170" t="s">
        <v>608</v>
      </c>
      <c r="E80" s="76"/>
      <c r="F80" s="76"/>
      <c r="G80" s="174">
        <f>'Z 1. 2 '!D177</f>
        <v>91235</v>
      </c>
      <c r="H80" s="243">
        <f>'Z 1. 2 '!E177</f>
        <v>91235.04</v>
      </c>
      <c r="I80" s="243">
        <f t="shared" si="14"/>
        <v>91235.04</v>
      </c>
      <c r="J80" s="174"/>
      <c r="K80" s="174"/>
      <c r="L80" s="174"/>
      <c r="M80" s="559"/>
    </row>
    <row r="81" spans="1:13" ht="15" customHeight="1">
      <c r="A81" s="630"/>
      <c r="B81" s="744"/>
      <c r="C81" s="790" t="s">
        <v>126</v>
      </c>
      <c r="D81" s="76" t="s">
        <v>127</v>
      </c>
      <c r="E81" s="76"/>
      <c r="F81" s="76"/>
      <c r="G81" s="174">
        <v>126988</v>
      </c>
      <c r="H81" s="243">
        <v>126988.49</v>
      </c>
      <c r="I81" s="243">
        <f t="shared" si="14"/>
        <v>126988.49</v>
      </c>
      <c r="J81" s="174"/>
      <c r="K81" s="174"/>
      <c r="L81" s="174"/>
      <c r="M81" s="795"/>
    </row>
    <row r="82" spans="1:13" ht="13.5" customHeight="1">
      <c r="A82" s="630"/>
      <c r="B82" s="744"/>
      <c r="C82" s="790" t="s">
        <v>316</v>
      </c>
      <c r="D82" s="76" t="s">
        <v>317</v>
      </c>
      <c r="E82" s="76"/>
      <c r="F82" s="76"/>
      <c r="G82" s="174">
        <v>13019</v>
      </c>
      <c r="H82" s="243">
        <v>13018.76</v>
      </c>
      <c r="I82" s="243">
        <f t="shared" si="14"/>
        <v>13018.76</v>
      </c>
      <c r="J82" s="174"/>
      <c r="K82" s="174"/>
      <c r="L82" s="174"/>
      <c r="M82" s="795"/>
    </row>
    <row r="83" spans="1:13" ht="14.25" customHeight="1">
      <c r="A83" s="630"/>
      <c r="B83" s="744"/>
      <c r="C83" s="790" t="s">
        <v>128</v>
      </c>
      <c r="D83" s="76" t="s">
        <v>318</v>
      </c>
      <c r="E83" s="76"/>
      <c r="F83" s="76"/>
      <c r="G83" s="174">
        <f>'Z 1. 2 '!D180</f>
        <v>33963</v>
      </c>
      <c r="H83" s="243">
        <f>'Z 1. 2 '!E180</f>
        <v>33963.46</v>
      </c>
      <c r="I83" s="243">
        <f t="shared" si="14"/>
        <v>33963.46</v>
      </c>
      <c r="J83" s="174"/>
      <c r="K83" s="174"/>
      <c r="L83" s="174"/>
      <c r="M83" s="795"/>
    </row>
    <row r="84" spans="1:13" ht="15" customHeight="1">
      <c r="A84" s="630"/>
      <c r="B84" s="744"/>
      <c r="C84" s="790" t="s">
        <v>129</v>
      </c>
      <c r="D84" s="76" t="s">
        <v>319</v>
      </c>
      <c r="E84" s="76"/>
      <c r="F84" s="76"/>
      <c r="G84" s="174">
        <f>'Z 1. 2 '!D181</f>
        <v>37636</v>
      </c>
      <c r="H84" s="243">
        <f>'Z 1. 2 '!E181</f>
        <v>37635.61</v>
      </c>
      <c r="I84" s="243">
        <f t="shared" si="14"/>
        <v>37635.61</v>
      </c>
      <c r="J84" s="174"/>
      <c r="K84" s="174"/>
      <c r="L84" s="174"/>
      <c r="M84" s="795"/>
    </row>
    <row r="85" spans="1:13" ht="15.75" customHeight="1">
      <c r="A85" s="630"/>
      <c r="B85" s="744"/>
      <c r="C85" s="790" t="s">
        <v>306</v>
      </c>
      <c r="D85" s="76" t="s">
        <v>307</v>
      </c>
      <c r="E85" s="76"/>
      <c r="F85" s="76"/>
      <c r="G85" s="174">
        <f>'Z 1. 2 '!D182</f>
        <v>12817</v>
      </c>
      <c r="H85" s="243">
        <f>'Z 1. 2 '!E182</f>
        <v>12817</v>
      </c>
      <c r="I85" s="243">
        <f t="shared" si="14"/>
        <v>12817</v>
      </c>
      <c r="J85" s="174"/>
      <c r="K85" s="174"/>
      <c r="L85" s="174"/>
      <c r="M85" s="795"/>
    </row>
    <row r="86" spans="1:13" ht="16.5" customHeight="1">
      <c r="A86" s="630"/>
      <c r="B86" s="744"/>
      <c r="C86" s="790" t="s">
        <v>131</v>
      </c>
      <c r="D86" s="76" t="s">
        <v>320</v>
      </c>
      <c r="E86" s="76"/>
      <c r="F86" s="76"/>
      <c r="G86" s="174">
        <f>'Z 1. 2 '!D183</f>
        <v>32635</v>
      </c>
      <c r="H86" s="243">
        <f>'Z 1. 2 '!E183</f>
        <v>32635.22</v>
      </c>
      <c r="I86" s="243">
        <f t="shared" si="14"/>
        <v>32635.22</v>
      </c>
      <c r="J86" s="174"/>
      <c r="K86" s="174"/>
      <c r="L86" s="174"/>
      <c r="M86" s="795"/>
    </row>
    <row r="87" spans="1:13" ht="12.75" customHeight="1">
      <c r="A87" s="630"/>
      <c r="B87" s="744"/>
      <c r="C87" s="790" t="s">
        <v>857</v>
      </c>
      <c r="D87" s="170" t="s">
        <v>858</v>
      </c>
      <c r="E87" s="76"/>
      <c r="F87" s="76"/>
      <c r="G87" s="174">
        <f>'Z 1. 2 '!D184</f>
        <v>1355</v>
      </c>
      <c r="H87" s="243">
        <f>'Z 1. 2 '!E184</f>
        <v>1355.38</v>
      </c>
      <c r="I87" s="243">
        <f t="shared" si="14"/>
        <v>1355.38</v>
      </c>
      <c r="J87" s="174"/>
      <c r="K87" s="174"/>
      <c r="L87" s="174"/>
      <c r="M87" s="795"/>
    </row>
    <row r="88" spans="1:13" ht="16.5" customHeight="1">
      <c r="A88" s="630"/>
      <c r="B88" s="744"/>
      <c r="C88" s="790" t="s">
        <v>451</v>
      </c>
      <c r="D88" s="170" t="s">
        <v>947</v>
      </c>
      <c r="E88" s="76"/>
      <c r="F88" s="76"/>
      <c r="G88" s="174">
        <f>'Z 1. 2 '!D185</f>
        <v>4631</v>
      </c>
      <c r="H88" s="243">
        <f>'Z 1. 2 '!E185</f>
        <v>4630.91</v>
      </c>
      <c r="I88" s="243">
        <f t="shared" si="14"/>
        <v>4630.91</v>
      </c>
      <c r="J88" s="174"/>
      <c r="K88" s="174"/>
      <c r="L88" s="174"/>
      <c r="M88" s="795"/>
    </row>
    <row r="89" spans="1:13" ht="15" customHeight="1">
      <c r="A89" s="630"/>
      <c r="B89" s="744"/>
      <c r="C89" s="790" t="s">
        <v>444</v>
      </c>
      <c r="D89" s="170" t="s">
        <v>948</v>
      </c>
      <c r="E89" s="76"/>
      <c r="F89" s="76"/>
      <c r="G89" s="174">
        <f>'Z 1. 2 '!D186</f>
        <v>3718</v>
      </c>
      <c r="H89" s="243">
        <f>'Z 1. 2 '!E186</f>
        <v>3718.16</v>
      </c>
      <c r="I89" s="243">
        <f t="shared" si="14"/>
        <v>3718.16</v>
      </c>
      <c r="J89" s="174"/>
      <c r="K89" s="174"/>
      <c r="L89" s="174"/>
      <c r="M89" s="795"/>
    </row>
    <row r="90" spans="1:13" ht="15" customHeight="1">
      <c r="A90" s="630"/>
      <c r="B90" s="744"/>
      <c r="C90" s="790" t="s">
        <v>133</v>
      </c>
      <c r="D90" s="76" t="s">
        <v>134</v>
      </c>
      <c r="E90" s="76"/>
      <c r="F90" s="76"/>
      <c r="G90" s="174">
        <f>'Z 1. 2 '!D187</f>
        <v>4089</v>
      </c>
      <c r="H90" s="243">
        <f>'Z 1. 2 '!E187</f>
        <v>4088.9</v>
      </c>
      <c r="I90" s="243">
        <f t="shared" si="14"/>
        <v>4088.9</v>
      </c>
      <c r="J90" s="174"/>
      <c r="K90" s="174"/>
      <c r="L90" s="174"/>
      <c r="M90" s="795"/>
    </row>
    <row r="91" spans="1:13" ht="14.25" customHeight="1">
      <c r="A91" s="630"/>
      <c r="B91" s="744"/>
      <c r="C91" s="790" t="s">
        <v>135</v>
      </c>
      <c r="D91" s="76" t="s">
        <v>136</v>
      </c>
      <c r="E91" s="76"/>
      <c r="F91" s="76"/>
      <c r="G91" s="174">
        <f>'Z 1. 2 '!D188</f>
        <v>10699</v>
      </c>
      <c r="H91" s="243">
        <f>'Z 1. 2 '!E188</f>
        <v>10698.9</v>
      </c>
      <c r="I91" s="243">
        <f t="shared" si="14"/>
        <v>10698.9</v>
      </c>
      <c r="J91" s="174"/>
      <c r="K91" s="174"/>
      <c r="L91" s="174"/>
      <c r="M91" s="795"/>
    </row>
    <row r="92" spans="1:13" ht="15" customHeight="1">
      <c r="A92" s="630"/>
      <c r="B92" s="744"/>
      <c r="C92" s="790" t="s">
        <v>137</v>
      </c>
      <c r="D92" s="76" t="s">
        <v>138</v>
      </c>
      <c r="E92" s="76"/>
      <c r="F92" s="76"/>
      <c r="G92" s="174">
        <f>'Z 1. 2 '!D189</f>
        <v>2096</v>
      </c>
      <c r="H92" s="243">
        <f>'Z 1. 2 '!E189</f>
        <v>2095.68</v>
      </c>
      <c r="I92" s="243">
        <f t="shared" si="14"/>
        <v>2095.68</v>
      </c>
      <c r="J92" s="174"/>
      <c r="K92" s="174"/>
      <c r="L92" s="174"/>
      <c r="M92" s="795"/>
    </row>
    <row r="93" spans="1:13" ht="17.25" customHeight="1">
      <c r="A93" s="630"/>
      <c r="B93" s="744"/>
      <c r="C93" s="790" t="s">
        <v>305</v>
      </c>
      <c r="D93" s="76" t="s">
        <v>309</v>
      </c>
      <c r="E93" s="76"/>
      <c r="F93" s="76"/>
      <c r="G93" s="174">
        <f>'Z 1. 2 '!D190</f>
        <v>13789</v>
      </c>
      <c r="H93" s="243">
        <f>'Z 1. 2 '!E190</f>
        <v>13789</v>
      </c>
      <c r="I93" s="243">
        <f t="shared" si="14"/>
        <v>13789</v>
      </c>
      <c r="J93" s="174"/>
      <c r="K93" s="174"/>
      <c r="L93" s="174"/>
      <c r="M93" s="795"/>
    </row>
    <row r="94" spans="1:13" ht="16.5" customHeight="1">
      <c r="A94" s="630"/>
      <c r="B94" s="744"/>
      <c r="C94" s="790" t="s">
        <v>323</v>
      </c>
      <c r="D94" s="76" t="s">
        <v>572</v>
      </c>
      <c r="E94" s="76"/>
      <c r="F94" s="76"/>
      <c r="G94" s="174">
        <f>'Z 1. 2 '!D191</f>
        <v>160</v>
      </c>
      <c r="H94" s="243">
        <f>'Z 1. 2 '!E191</f>
        <v>159.75</v>
      </c>
      <c r="I94" s="243">
        <f t="shared" si="14"/>
        <v>159.75</v>
      </c>
      <c r="J94" s="174"/>
      <c r="K94" s="174"/>
      <c r="L94" s="174"/>
      <c r="M94" s="795"/>
    </row>
    <row r="95" spans="1:13" ht="16.5" customHeight="1">
      <c r="A95" s="630"/>
      <c r="B95" s="744"/>
      <c r="C95" s="790">
        <v>4740</v>
      </c>
      <c r="D95" s="170" t="s">
        <v>449</v>
      </c>
      <c r="E95" s="76"/>
      <c r="F95" s="76"/>
      <c r="G95" s="174">
        <f>'Z 1. 2 '!D192</f>
        <v>6704</v>
      </c>
      <c r="H95" s="243">
        <f>'Z 1. 2 '!E192</f>
        <v>6704.11</v>
      </c>
      <c r="I95" s="243">
        <f t="shared" si="14"/>
        <v>6704.11</v>
      </c>
      <c r="J95" s="174"/>
      <c r="K95" s="174"/>
      <c r="L95" s="174"/>
      <c r="M95" s="795"/>
    </row>
    <row r="96" spans="1:13" ht="16.5" customHeight="1">
      <c r="A96" s="630"/>
      <c r="B96" s="744"/>
      <c r="C96" s="790">
        <v>4750</v>
      </c>
      <c r="D96" s="170" t="s">
        <v>450</v>
      </c>
      <c r="E96" s="76"/>
      <c r="F96" s="76"/>
      <c r="G96" s="174">
        <f>'Z 1. 2 '!D193</f>
        <v>1707</v>
      </c>
      <c r="H96" s="243">
        <f>'Z 1. 2 '!E193</f>
        <v>1707</v>
      </c>
      <c r="I96" s="243">
        <f t="shared" si="14"/>
        <v>1707</v>
      </c>
      <c r="J96" s="174"/>
      <c r="K96" s="174"/>
      <c r="L96" s="174"/>
      <c r="M96" s="795"/>
    </row>
    <row r="97" spans="1:13" ht="16.5" customHeight="1">
      <c r="A97" s="731">
        <v>754</v>
      </c>
      <c r="B97" s="735">
        <v>75478</v>
      </c>
      <c r="C97" s="735">
        <v>2110</v>
      </c>
      <c r="D97" s="736" t="s">
        <v>939</v>
      </c>
      <c r="E97" s="732">
        <f>'Z 1. 1'!F71</f>
        <v>575</v>
      </c>
      <c r="F97" s="734">
        <f>'Z 1. 1'!G71</f>
        <v>575</v>
      </c>
      <c r="G97" s="732">
        <f aca="true" t="shared" si="15" ref="G97:M97">SUM(G98:G99)</f>
        <v>575</v>
      </c>
      <c r="H97" s="734">
        <f t="shared" si="15"/>
        <v>575</v>
      </c>
      <c r="I97" s="734">
        <f t="shared" si="15"/>
        <v>575</v>
      </c>
      <c r="J97" s="734">
        <f t="shared" si="15"/>
        <v>0</v>
      </c>
      <c r="K97" s="734">
        <f t="shared" si="15"/>
        <v>0</v>
      </c>
      <c r="L97" s="734">
        <f t="shared" si="15"/>
        <v>0</v>
      </c>
      <c r="M97" s="749">
        <f t="shared" si="15"/>
        <v>0</v>
      </c>
    </row>
    <row r="98" spans="1:13" ht="16.5" customHeight="1">
      <c r="A98" s="630"/>
      <c r="B98" s="744"/>
      <c r="C98" s="35" t="s">
        <v>126</v>
      </c>
      <c r="D98" s="31" t="s">
        <v>441</v>
      </c>
      <c r="E98" s="155"/>
      <c r="F98" s="155"/>
      <c r="G98" s="178">
        <f>'Z 1. 2 '!E207</f>
        <v>529</v>
      </c>
      <c r="H98" s="414">
        <f>'Z 1. 2 '!H207</f>
        <v>529</v>
      </c>
      <c r="I98" s="414">
        <f>H98</f>
        <v>529</v>
      </c>
      <c r="J98" s="414"/>
      <c r="K98" s="414"/>
      <c r="L98" s="414"/>
      <c r="M98" s="748"/>
    </row>
    <row r="99" spans="1:13" ht="16.5" customHeight="1">
      <c r="A99" s="630"/>
      <c r="B99" s="744"/>
      <c r="C99" s="35" t="s">
        <v>131</v>
      </c>
      <c r="D99" s="30" t="s">
        <v>320</v>
      </c>
      <c r="E99" s="155"/>
      <c r="F99" s="155"/>
      <c r="G99" s="178">
        <f>'Z 1. 2 '!E208</f>
        <v>46</v>
      </c>
      <c r="H99" s="414">
        <f>'Z 1. 2 '!H208</f>
        <v>46</v>
      </c>
      <c r="I99" s="414">
        <f>H99</f>
        <v>46</v>
      </c>
      <c r="J99" s="414"/>
      <c r="K99" s="414"/>
      <c r="L99" s="414"/>
      <c r="M99" s="748"/>
    </row>
    <row r="100" spans="1:13" ht="37.5" customHeight="1">
      <c r="A100" s="627" t="s">
        <v>393</v>
      </c>
      <c r="B100" s="742" t="s">
        <v>418</v>
      </c>
      <c r="C100" s="164" t="s">
        <v>371</v>
      </c>
      <c r="D100" s="784" t="s">
        <v>1007</v>
      </c>
      <c r="E100" s="164">
        <f>'Z 1. 1'!F124</f>
        <v>1693264</v>
      </c>
      <c r="F100" s="410">
        <f>'Z 1. 1'!G124</f>
        <v>1693264</v>
      </c>
      <c r="G100" s="164">
        <f aca="true" t="shared" si="16" ref="G100:M100">G101</f>
        <v>1693264</v>
      </c>
      <c r="H100" s="410">
        <f t="shared" si="16"/>
        <v>1693264</v>
      </c>
      <c r="I100" s="410">
        <f t="shared" si="16"/>
        <v>1693264</v>
      </c>
      <c r="J100" s="410">
        <f t="shared" si="16"/>
        <v>0</v>
      </c>
      <c r="K100" s="410">
        <f t="shared" si="16"/>
        <v>0</v>
      </c>
      <c r="L100" s="410">
        <f t="shared" si="16"/>
        <v>1693264</v>
      </c>
      <c r="M100" s="411">
        <f t="shared" si="16"/>
        <v>0</v>
      </c>
    </row>
    <row r="101" spans="1:13" ht="26.25" customHeight="1">
      <c r="A101" s="630"/>
      <c r="B101" s="744"/>
      <c r="C101" s="460" t="s">
        <v>419</v>
      </c>
      <c r="D101" s="170" t="s">
        <v>573</v>
      </c>
      <c r="E101" s="76"/>
      <c r="F101" s="76"/>
      <c r="G101" s="76">
        <f>'Z 1. 2 '!D402</f>
        <v>1693264</v>
      </c>
      <c r="H101" s="237">
        <f>'Z 1. 2 '!E402</f>
        <v>1693264</v>
      </c>
      <c r="I101" s="237">
        <f>H101</f>
        <v>1693264</v>
      </c>
      <c r="J101" s="76"/>
      <c r="K101" s="76"/>
      <c r="L101" s="237">
        <f>I101</f>
        <v>1693264</v>
      </c>
      <c r="M101" s="795">
        <v>0</v>
      </c>
    </row>
    <row r="102" spans="1:13" ht="18.75" customHeight="1">
      <c r="A102" s="627" t="s">
        <v>325</v>
      </c>
      <c r="B102" s="742">
        <v>85205</v>
      </c>
      <c r="C102" s="164" t="s">
        <v>371</v>
      </c>
      <c r="D102" s="785" t="s">
        <v>769</v>
      </c>
      <c r="E102" s="408">
        <f>'Z 1. 1'!F145</f>
        <v>375000</v>
      </c>
      <c r="F102" s="412">
        <f>'Z 1. 1'!G145</f>
        <v>375000</v>
      </c>
      <c r="G102" s="164">
        <f aca="true" t="shared" si="17" ref="G102:M102">SUM(G103:G116)</f>
        <v>375000</v>
      </c>
      <c r="H102" s="410">
        <f t="shared" si="17"/>
        <v>375000</v>
      </c>
      <c r="I102" s="410">
        <f t="shared" si="17"/>
        <v>375000</v>
      </c>
      <c r="J102" s="410">
        <f t="shared" si="17"/>
        <v>291669</v>
      </c>
      <c r="K102" s="410">
        <f t="shared" si="17"/>
        <v>51831</v>
      </c>
      <c r="L102" s="410">
        <f t="shared" si="17"/>
        <v>0</v>
      </c>
      <c r="M102" s="411">
        <f t="shared" si="17"/>
        <v>0</v>
      </c>
    </row>
    <row r="103" spans="1:13" ht="17.25" customHeight="1">
      <c r="A103" s="628"/>
      <c r="B103" s="405"/>
      <c r="C103" s="76" t="s">
        <v>119</v>
      </c>
      <c r="D103" s="170" t="s">
        <v>120</v>
      </c>
      <c r="E103" s="76"/>
      <c r="F103" s="76"/>
      <c r="G103" s="76">
        <f>'Z 1. 2 '!D456</f>
        <v>269566</v>
      </c>
      <c r="H103" s="237">
        <f>'Z 1. 2 '!E456</f>
        <v>269566</v>
      </c>
      <c r="I103" s="237">
        <f>H103</f>
        <v>269566</v>
      </c>
      <c r="J103" s="237">
        <f>I103</f>
        <v>269566</v>
      </c>
      <c r="K103" s="76"/>
      <c r="L103" s="76"/>
      <c r="M103" s="559"/>
    </row>
    <row r="104" spans="1:13" ht="15.75" customHeight="1">
      <c r="A104" s="628"/>
      <c r="B104" s="405"/>
      <c r="C104" s="76">
        <v>4040</v>
      </c>
      <c r="D104" s="170" t="s">
        <v>567</v>
      </c>
      <c r="E104" s="76"/>
      <c r="F104" s="76"/>
      <c r="G104" s="76">
        <f>'Z 1. 2 '!D457</f>
        <v>22103</v>
      </c>
      <c r="H104" s="237">
        <f>'Z 1. 2 '!E457</f>
        <v>22103</v>
      </c>
      <c r="I104" s="237">
        <f aca="true" t="shared" si="18" ref="I104:I116">H104</f>
        <v>22103</v>
      </c>
      <c r="J104" s="237">
        <f>I104</f>
        <v>22103</v>
      </c>
      <c r="K104" s="76"/>
      <c r="L104" s="76"/>
      <c r="M104" s="559"/>
    </row>
    <row r="105" spans="1:13" ht="16.5" customHeight="1">
      <c r="A105" s="628"/>
      <c r="B105" s="405"/>
      <c r="C105" s="76" t="s">
        <v>148</v>
      </c>
      <c r="D105" s="170" t="s">
        <v>569</v>
      </c>
      <c r="E105" s="76"/>
      <c r="F105" s="76"/>
      <c r="G105" s="76">
        <f>'Z 1. 2 '!D458</f>
        <v>44673</v>
      </c>
      <c r="H105" s="237">
        <f>'Z 1. 2 '!E458</f>
        <v>44673</v>
      </c>
      <c r="I105" s="237">
        <f t="shared" si="18"/>
        <v>44673</v>
      </c>
      <c r="J105" s="76"/>
      <c r="K105" s="237">
        <f>I105</f>
        <v>44673</v>
      </c>
      <c r="L105" s="76"/>
      <c r="M105" s="559"/>
    </row>
    <row r="106" spans="1:13" ht="16.5" customHeight="1">
      <c r="A106" s="628"/>
      <c r="B106" s="405"/>
      <c r="C106" s="76" t="s">
        <v>124</v>
      </c>
      <c r="D106" s="170" t="s">
        <v>125</v>
      </c>
      <c r="E106" s="76"/>
      <c r="F106" s="76"/>
      <c r="G106" s="76">
        <f>'Z 1. 2 '!D459</f>
        <v>7158</v>
      </c>
      <c r="H106" s="237">
        <f>'Z 1. 2 '!E459</f>
        <v>7158</v>
      </c>
      <c r="I106" s="237">
        <f t="shared" si="18"/>
        <v>7158</v>
      </c>
      <c r="J106" s="76"/>
      <c r="K106" s="237">
        <f>I106</f>
        <v>7158</v>
      </c>
      <c r="L106" s="76"/>
      <c r="M106" s="559"/>
    </row>
    <row r="107" spans="1:13" ht="14.25" customHeight="1">
      <c r="A107" s="628"/>
      <c r="B107" s="405"/>
      <c r="C107" s="76" t="s">
        <v>126</v>
      </c>
      <c r="D107" s="76" t="s">
        <v>127</v>
      </c>
      <c r="E107" s="76"/>
      <c r="F107" s="76"/>
      <c r="G107" s="76">
        <f>'Z 1. 2 '!D460</f>
        <v>5600</v>
      </c>
      <c r="H107" s="237">
        <f>'Z 1. 2 '!E460</f>
        <v>5600.42</v>
      </c>
      <c r="I107" s="237">
        <f t="shared" si="18"/>
        <v>5600.42</v>
      </c>
      <c r="J107" s="76"/>
      <c r="K107" s="76"/>
      <c r="L107" s="76"/>
      <c r="M107" s="559"/>
    </row>
    <row r="108" spans="1:13" ht="14.25" customHeight="1">
      <c r="A108" s="628"/>
      <c r="B108" s="405"/>
      <c r="C108" s="76" t="s">
        <v>428</v>
      </c>
      <c r="D108" s="170" t="s">
        <v>1002</v>
      </c>
      <c r="E108" s="76"/>
      <c r="F108" s="76"/>
      <c r="G108" s="76">
        <f>'Z 1. 2 '!D461</f>
        <v>200</v>
      </c>
      <c r="H108" s="237">
        <f>'Z 1. 2 '!E461</f>
        <v>200</v>
      </c>
      <c r="I108" s="237">
        <f t="shared" si="18"/>
        <v>200</v>
      </c>
      <c r="J108" s="76"/>
      <c r="K108" s="76"/>
      <c r="L108" s="76"/>
      <c r="M108" s="559"/>
    </row>
    <row r="109" spans="1:13" ht="13.5" customHeight="1">
      <c r="A109" s="628"/>
      <c r="B109" s="405"/>
      <c r="C109" s="76" t="s">
        <v>128</v>
      </c>
      <c r="D109" s="76" t="s">
        <v>318</v>
      </c>
      <c r="E109" s="76"/>
      <c r="F109" s="76"/>
      <c r="G109" s="76">
        <f>'Z 1. 2 '!D462</f>
        <v>6586</v>
      </c>
      <c r="H109" s="237">
        <f>'Z 1. 2 '!E462</f>
        <v>6586</v>
      </c>
      <c r="I109" s="237">
        <f t="shared" si="18"/>
        <v>6586</v>
      </c>
      <c r="J109" s="76"/>
      <c r="K109" s="76"/>
      <c r="L109" s="76"/>
      <c r="M109" s="559"/>
    </row>
    <row r="110" spans="1:13" ht="12.75">
      <c r="A110" s="628"/>
      <c r="B110" s="405"/>
      <c r="C110" s="76" t="s">
        <v>306</v>
      </c>
      <c r="D110" s="76" t="s">
        <v>307</v>
      </c>
      <c r="E110" s="76"/>
      <c r="F110" s="76"/>
      <c r="G110" s="76">
        <f>'Z 1. 2 '!D463</f>
        <v>80</v>
      </c>
      <c r="H110" s="237">
        <f>'Z 1. 2 '!E463</f>
        <v>80</v>
      </c>
      <c r="I110" s="237">
        <f t="shared" si="18"/>
        <v>80</v>
      </c>
      <c r="J110" s="76"/>
      <c r="K110" s="76"/>
      <c r="L110" s="76"/>
      <c r="M110" s="559"/>
    </row>
    <row r="111" spans="1:13" ht="15.75" customHeight="1">
      <c r="A111" s="628"/>
      <c r="B111" s="405"/>
      <c r="C111" s="76" t="s">
        <v>131</v>
      </c>
      <c r="D111" s="76" t="s">
        <v>320</v>
      </c>
      <c r="E111" s="76"/>
      <c r="F111" s="76"/>
      <c r="G111" s="76">
        <f>'Z 1. 2 '!D464</f>
        <v>4460</v>
      </c>
      <c r="H111" s="237">
        <f>'Z 1. 2 '!E464</f>
        <v>4460</v>
      </c>
      <c r="I111" s="237">
        <f t="shared" si="18"/>
        <v>4460</v>
      </c>
      <c r="J111" s="76"/>
      <c r="K111" s="76"/>
      <c r="L111" s="76"/>
      <c r="M111" s="559"/>
    </row>
    <row r="112" spans="1:13" ht="15.75" customHeight="1">
      <c r="A112" s="628"/>
      <c r="B112" s="405"/>
      <c r="C112" s="76">
        <v>4350</v>
      </c>
      <c r="D112" s="170" t="s">
        <v>858</v>
      </c>
      <c r="E112" s="76"/>
      <c r="F112" s="76"/>
      <c r="G112" s="76">
        <f>'Z 1. 2 '!D465</f>
        <v>396</v>
      </c>
      <c r="H112" s="237">
        <f>'Z 1. 2 '!E465</f>
        <v>396</v>
      </c>
      <c r="I112" s="237">
        <f t="shared" si="18"/>
        <v>396</v>
      </c>
      <c r="J112" s="76"/>
      <c r="K112" s="76"/>
      <c r="L112" s="76"/>
      <c r="M112" s="559"/>
    </row>
    <row r="113" spans="1:13" ht="15" customHeight="1">
      <c r="A113" s="628"/>
      <c r="B113" s="405"/>
      <c r="C113" s="76" t="s">
        <v>444</v>
      </c>
      <c r="D113" s="76" t="s">
        <v>1006</v>
      </c>
      <c r="E113" s="76"/>
      <c r="F113" s="76"/>
      <c r="G113" s="76">
        <f>'Z 1. 2 '!D466</f>
        <v>1000</v>
      </c>
      <c r="H113" s="237">
        <f>'Z 1. 2 '!E466</f>
        <v>999.69</v>
      </c>
      <c r="I113" s="237">
        <f t="shared" si="18"/>
        <v>999.69</v>
      </c>
      <c r="J113" s="76"/>
      <c r="K113" s="76"/>
      <c r="L113" s="76"/>
      <c r="M113" s="559"/>
    </row>
    <row r="114" spans="1:13" ht="14.25" customHeight="1">
      <c r="A114" s="628"/>
      <c r="B114" s="405"/>
      <c r="C114" s="76" t="s">
        <v>133</v>
      </c>
      <c r="D114" s="76" t="s">
        <v>134</v>
      </c>
      <c r="E114" s="76"/>
      <c r="F114" s="76"/>
      <c r="G114" s="76">
        <f>'Z 1. 2 '!D467</f>
        <v>1000</v>
      </c>
      <c r="H114" s="237">
        <f>'Z 1. 2 '!E467</f>
        <v>999.89</v>
      </c>
      <c r="I114" s="237">
        <f t="shared" si="18"/>
        <v>999.89</v>
      </c>
      <c r="J114" s="76"/>
      <c r="K114" s="76"/>
      <c r="L114" s="76"/>
      <c r="M114" s="559"/>
    </row>
    <row r="115" spans="1:13" ht="15.75" customHeight="1">
      <c r="A115" s="628"/>
      <c r="B115" s="405"/>
      <c r="C115" s="76" t="s">
        <v>137</v>
      </c>
      <c r="D115" s="76" t="s">
        <v>138</v>
      </c>
      <c r="E115" s="76"/>
      <c r="F115" s="76"/>
      <c r="G115" s="76">
        <f>'Z 1. 2 '!D468</f>
        <v>11638</v>
      </c>
      <c r="H115" s="237">
        <f>'Z 1. 2 '!E468</f>
        <v>11638</v>
      </c>
      <c r="I115" s="237">
        <f t="shared" si="18"/>
        <v>11638</v>
      </c>
      <c r="J115" s="76"/>
      <c r="K115" s="76"/>
      <c r="L115" s="76"/>
      <c r="M115" s="559"/>
    </row>
    <row r="116" spans="1:13" ht="15.75" customHeight="1">
      <c r="A116" s="628"/>
      <c r="B116" s="405"/>
      <c r="C116" s="76" t="s">
        <v>445</v>
      </c>
      <c r="D116" s="76" t="s">
        <v>24</v>
      </c>
      <c r="E116" s="76"/>
      <c r="F116" s="76"/>
      <c r="G116" s="76">
        <f>'Z 1. 2 '!D469</f>
        <v>540</v>
      </c>
      <c r="H116" s="237">
        <f>'Z 1. 2 '!E469</f>
        <v>540</v>
      </c>
      <c r="I116" s="237">
        <f t="shared" si="18"/>
        <v>540</v>
      </c>
      <c r="J116" s="76"/>
      <c r="K116" s="76"/>
      <c r="L116" s="76"/>
      <c r="M116" s="559"/>
    </row>
    <row r="117" spans="1:13" ht="15.75" customHeight="1">
      <c r="A117" s="628"/>
      <c r="B117" s="405"/>
      <c r="C117" s="76" t="s">
        <v>131</v>
      </c>
      <c r="D117" s="170" t="s">
        <v>320</v>
      </c>
      <c r="E117" s="76"/>
      <c r="F117" s="76"/>
      <c r="G117" s="76">
        <v>2000</v>
      </c>
      <c r="H117" s="237">
        <v>619.32</v>
      </c>
      <c r="I117" s="237">
        <f>H117</f>
        <v>619.32</v>
      </c>
      <c r="J117" s="76"/>
      <c r="K117" s="76"/>
      <c r="L117" s="76"/>
      <c r="M117" s="559"/>
    </row>
    <row r="118" spans="1:13" ht="21.75" customHeight="1">
      <c r="A118" s="750">
        <v>853</v>
      </c>
      <c r="B118" s="741">
        <v>85334</v>
      </c>
      <c r="C118" s="740">
        <v>2110</v>
      </c>
      <c r="D118" s="736" t="s">
        <v>941</v>
      </c>
      <c r="E118" s="738">
        <f>'Z 1. 1'!F164</f>
        <v>6396</v>
      </c>
      <c r="F118" s="739">
        <f>'Z 1. 1'!G164</f>
        <v>6395.7</v>
      </c>
      <c r="G118" s="738">
        <f aca="true" t="shared" si="19" ref="G118:M118">G119</f>
        <v>6396</v>
      </c>
      <c r="H118" s="739">
        <f t="shared" si="19"/>
        <v>6395.7</v>
      </c>
      <c r="I118" s="739">
        <f t="shared" si="19"/>
        <v>6395.7</v>
      </c>
      <c r="J118" s="739">
        <f t="shared" si="19"/>
        <v>0</v>
      </c>
      <c r="K118" s="739">
        <f t="shared" si="19"/>
        <v>0</v>
      </c>
      <c r="L118" s="739">
        <f t="shared" si="19"/>
        <v>6395.7</v>
      </c>
      <c r="M118" s="751">
        <f t="shared" si="19"/>
        <v>0</v>
      </c>
    </row>
    <row r="119" spans="1:13" ht="21.75" customHeight="1" thickBot="1">
      <c r="A119" s="631"/>
      <c r="B119" s="440"/>
      <c r="C119" s="745" t="s">
        <v>423</v>
      </c>
      <c r="D119" s="746" t="s">
        <v>424</v>
      </c>
      <c r="E119" s="440"/>
      <c r="F119" s="440"/>
      <c r="G119" s="440">
        <f>'Z 1. 2 '!D563</f>
        <v>6396</v>
      </c>
      <c r="H119" s="441">
        <f>'Z 1. 2 '!E563</f>
        <v>6395.7</v>
      </c>
      <c r="I119" s="441">
        <f>H119</f>
        <v>6395.7</v>
      </c>
      <c r="J119" s="440"/>
      <c r="K119" s="440"/>
      <c r="L119" s="441">
        <f>I119</f>
        <v>6395.7</v>
      </c>
      <c r="M119" s="442"/>
    </row>
    <row r="120" spans="1:13" ht="25.5" customHeight="1" thickBot="1">
      <c r="A120" s="984" t="s">
        <v>504</v>
      </c>
      <c r="B120" s="985"/>
      <c r="C120" s="985"/>
      <c r="D120" s="985"/>
      <c r="E120" s="625">
        <f aca="true" t="shared" si="20" ref="E120:M120">E14+E16+E25+E27+E29+E46+E57+E61+E70+E97+E100+E102+E118</f>
        <v>5581925</v>
      </c>
      <c r="F120" s="626">
        <f t="shared" si="20"/>
        <v>5575524.58</v>
      </c>
      <c r="G120" s="625">
        <f t="shared" si="20"/>
        <v>5581925</v>
      </c>
      <c r="H120" s="626">
        <f t="shared" si="20"/>
        <v>5575524.58</v>
      </c>
      <c r="I120" s="626">
        <f t="shared" si="20"/>
        <v>5575524.58</v>
      </c>
      <c r="J120" s="626">
        <f t="shared" si="20"/>
        <v>2943350.8499999996</v>
      </c>
      <c r="K120" s="626">
        <f t="shared" si="20"/>
        <v>123776.52</v>
      </c>
      <c r="L120" s="626">
        <f t="shared" si="20"/>
        <v>1699659.7</v>
      </c>
      <c r="M120" s="747">
        <f t="shared" si="20"/>
        <v>0</v>
      </c>
    </row>
    <row r="121" spans="1:13" ht="15" customHeight="1">
      <c r="A121" s="393"/>
      <c r="B121" s="393"/>
      <c r="C121" s="393"/>
      <c r="D121" s="393"/>
      <c r="E121" s="393"/>
      <c r="F121" s="393"/>
      <c r="G121" s="393"/>
      <c r="H121" s="393"/>
      <c r="I121" s="393"/>
      <c r="J121" s="393"/>
      <c r="K121" s="393"/>
      <c r="L121" s="393"/>
      <c r="M121" s="393"/>
    </row>
    <row r="122" spans="1:13" ht="18" customHeight="1">
      <c r="A122" s="393"/>
      <c r="B122" s="393"/>
      <c r="C122" s="393"/>
      <c r="D122" s="393"/>
      <c r="E122" s="393"/>
      <c r="F122" s="393"/>
      <c r="G122" s="393"/>
      <c r="H122" s="393"/>
      <c r="I122" s="393"/>
      <c r="J122" s="393"/>
      <c r="K122" s="975" t="s">
        <v>113</v>
      </c>
      <c r="L122" s="975"/>
      <c r="M122" s="393"/>
    </row>
    <row r="123" spans="1:13" ht="15" customHeight="1">
      <c r="A123" s="393"/>
      <c r="B123" s="393"/>
      <c r="C123" s="393"/>
      <c r="D123" s="393"/>
      <c r="E123" s="393"/>
      <c r="F123" s="393"/>
      <c r="G123" s="393"/>
      <c r="H123" s="393"/>
      <c r="I123" s="393"/>
      <c r="J123" s="393"/>
      <c r="K123" s="393"/>
      <c r="L123" s="393"/>
      <c r="M123" s="393"/>
    </row>
    <row r="124" spans="1:13" ht="12.75">
      <c r="A124" s="393"/>
      <c r="B124" s="393"/>
      <c r="C124" s="393"/>
      <c r="D124" s="393"/>
      <c r="E124" s="393"/>
      <c r="F124" s="393"/>
      <c r="G124" s="393"/>
      <c r="H124" s="393"/>
      <c r="I124" s="393"/>
      <c r="J124" s="393"/>
      <c r="K124" s="861" t="s">
        <v>1090</v>
      </c>
      <c r="L124" s="861"/>
      <c r="M124" s="393"/>
    </row>
    <row r="125" spans="1:13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</row>
    <row r="126" spans="1:13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</row>
    <row r="127" spans="1:13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</row>
  </sheetData>
  <mergeCells count="17">
    <mergeCell ref="E1:M1"/>
    <mergeCell ref="A2:M2"/>
    <mergeCell ref="A120:D120"/>
    <mergeCell ref="M4:M6"/>
    <mergeCell ref="D4:D6"/>
    <mergeCell ref="A4:C4"/>
    <mergeCell ref="E4:E6"/>
    <mergeCell ref="I5:I6"/>
    <mergeCell ref="J5:L5"/>
    <mergeCell ref="B8:D8"/>
    <mergeCell ref="K122:L122"/>
    <mergeCell ref="K124:L124"/>
    <mergeCell ref="G4:G6"/>
    <mergeCell ref="I4:L4"/>
    <mergeCell ref="B13:G13"/>
    <mergeCell ref="F4:F6"/>
    <mergeCell ref="H4:H6"/>
  </mergeCells>
  <printOptions/>
  <pageMargins left="0" right="0" top="0.35433070866141736" bottom="0" header="0.5118110236220472" footer="0.5118110236220472"/>
  <pageSetup horizontalDpi="600" verticalDpi="600" orientation="landscape" paperSize="9" scale="90" r:id="rId1"/>
  <rowBreaks count="4" manualBreakCount="4">
    <brk id="28" max="12" man="1"/>
    <brk id="56" max="12" man="1"/>
    <brk id="86" max="12" man="1"/>
    <brk id="117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A3">
      <selection activeCell="H17" sqref="H17"/>
    </sheetView>
  </sheetViews>
  <sheetFormatPr defaultColWidth="9.00390625" defaultRowHeight="12.75"/>
  <cols>
    <col min="1" max="1" width="4.75390625" style="0" customWidth="1"/>
    <col min="2" max="2" width="6.125" style="0" customWidth="1"/>
    <col min="3" max="3" width="5.375" style="0" customWidth="1"/>
    <col min="4" max="4" width="24.875" style="0" customWidth="1"/>
    <col min="5" max="5" width="12.75390625" style="0" customWidth="1"/>
    <col min="6" max="6" width="12.00390625" style="0" customWidth="1"/>
    <col min="7" max="7" width="12.75390625" style="0" customWidth="1"/>
    <col min="8" max="8" width="11.75390625" style="0" customWidth="1"/>
    <col min="9" max="12" width="12.75390625" style="0" customWidth="1"/>
    <col min="13" max="13" width="9.625" style="0" bestFit="1" customWidth="1"/>
  </cols>
  <sheetData>
    <row r="1" spans="4:12" ht="15.75" customHeight="1">
      <c r="D1" s="1"/>
      <c r="E1" s="982" t="s">
        <v>1031</v>
      </c>
      <c r="F1" s="982"/>
      <c r="G1" s="982"/>
      <c r="H1" s="982"/>
      <c r="I1" s="982"/>
      <c r="J1" s="982"/>
      <c r="K1" s="982"/>
      <c r="L1" s="982"/>
    </row>
    <row r="2" spans="5:12" ht="9" customHeight="1">
      <c r="E2" s="1"/>
      <c r="F2" s="1"/>
      <c r="G2" s="1"/>
      <c r="H2" s="1"/>
      <c r="I2" s="1"/>
      <c r="J2" s="1"/>
      <c r="K2" s="1"/>
      <c r="L2" s="1"/>
    </row>
    <row r="3" spans="1:12" ht="30.75" customHeight="1" thickBot="1">
      <c r="A3" s="997" t="s">
        <v>12</v>
      </c>
      <c r="B3" s="997"/>
      <c r="C3" s="997"/>
      <c r="D3" s="997"/>
      <c r="E3" s="997"/>
      <c r="F3" s="997"/>
      <c r="G3" s="997"/>
      <c r="H3" s="997"/>
      <c r="I3" s="997"/>
      <c r="J3" s="997"/>
      <c r="K3" s="997"/>
      <c r="L3" s="997"/>
    </row>
    <row r="4" spans="1:12" ht="13.5" customHeight="1">
      <c r="A4" s="998" t="s">
        <v>546</v>
      </c>
      <c r="B4" s="978"/>
      <c r="C4" s="978"/>
      <c r="D4" s="978" t="s">
        <v>547</v>
      </c>
      <c r="E4" s="976" t="s">
        <v>1045</v>
      </c>
      <c r="F4" s="1000" t="s">
        <v>13</v>
      </c>
      <c r="G4" s="976" t="s">
        <v>1044</v>
      </c>
      <c r="H4" s="1000" t="s">
        <v>10</v>
      </c>
      <c r="I4" s="978" t="s">
        <v>416</v>
      </c>
      <c r="J4" s="978"/>
      <c r="K4" s="978"/>
      <c r="L4" s="999"/>
    </row>
    <row r="5" spans="1:12" ht="12.75" customHeight="1">
      <c r="A5" s="135"/>
      <c r="B5" s="130"/>
      <c r="C5" s="130"/>
      <c r="D5" s="993"/>
      <c r="E5" s="977"/>
      <c r="F5" s="1001"/>
      <c r="G5" s="977"/>
      <c r="H5" s="1001"/>
      <c r="I5" s="977" t="s">
        <v>866</v>
      </c>
      <c r="J5" s="993" t="s">
        <v>577</v>
      </c>
      <c r="K5" s="993"/>
      <c r="L5" s="1003"/>
    </row>
    <row r="6" spans="1:12" ht="18">
      <c r="A6" s="135" t="s">
        <v>549</v>
      </c>
      <c r="B6" s="130" t="s">
        <v>550</v>
      </c>
      <c r="C6" s="130" t="s">
        <v>923</v>
      </c>
      <c r="D6" s="993"/>
      <c r="E6" s="977"/>
      <c r="F6" s="1002"/>
      <c r="G6" s="977"/>
      <c r="H6" s="1002"/>
      <c r="I6" s="977"/>
      <c r="J6" s="133" t="s">
        <v>417</v>
      </c>
      <c r="K6" s="132" t="s">
        <v>646</v>
      </c>
      <c r="L6" s="514" t="s">
        <v>681</v>
      </c>
    </row>
    <row r="7" spans="1:12" ht="11.25" customHeight="1">
      <c r="A7" s="114">
        <v>1</v>
      </c>
      <c r="B7" s="18">
        <v>2</v>
      </c>
      <c r="C7" s="18">
        <v>3</v>
      </c>
      <c r="D7" s="18">
        <v>4</v>
      </c>
      <c r="E7" s="83">
        <v>5</v>
      </c>
      <c r="F7" s="83">
        <v>5</v>
      </c>
      <c r="G7" s="83">
        <v>6</v>
      </c>
      <c r="H7" s="83">
        <v>7</v>
      </c>
      <c r="I7" s="83">
        <v>8</v>
      </c>
      <c r="J7" s="83">
        <v>9</v>
      </c>
      <c r="K7" s="83">
        <v>10</v>
      </c>
      <c r="L7" s="198">
        <v>11</v>
      </c>
    </row>
    <row r="8" spans="1:12" ht="24" customHeight="1">
      <c r="A8" s="516">
        <v>754</v>
      </c>
      <c r="B8" s="517">
        <v>75495</v>
      </c>
      <c r="C8" s="517">
        <v>2120</v>
      </c>
      <c r="D8" s="515" t="s">
        <v>300</v>
      </c>
      <c r="E8" s="523">
        <f>'Z 1. 1'!F73</f>
        <v>58260</v>
      </c>
      <c r="F8" s="524">
        <f>'Z 1. 1'!G73</f>
        <v>58260</v>
      </c>
      <c r="G8" s="523">
        <f>SUM(G9:G16)</f>
        <v>58260</v>
      </c>
      <c r="H8" s="524">
        <f>SUM(H9:H16)</f>
        <v>58260</v>
      </c>
      <c r="I8" s="524">
        <f aca="true" t="shared" si="0" ref="I8:I16">H8</f>
        <v>58260</v>
      </c>
      <c r="J8" s="524">
        <f>SUM(J9:J16)</f>
        <v>15070</v>
      </c>
      <c r="K8" s="524">
        <f>SUM(K9:K16)</f>
        <v>0</v>
      </c>
      <c r="L8" s="655">
        <f>SUM(L9:L16)</f>
        <v>0</v>
      </c>
    </row>
    <row r="9" spans="1:12" ht="18" customHeight="1">
      <c r="A9" s="114"/>
      <c r="B9" s="18"/>
      <c r="C9" s="66">
        <v>4010</v>
      </c>
      <c r="D9" s="33" t="s">
        <v>944</v>
      </c>
      <c r="E9" s="719"/>
      <c r="F9" s="716"/>
      <c r="G9" s="720">
        <v>10470</v>
      </c>
      <c r="H9" s="525">
        <v>10470</v>
      </c>
      <c r="I9" s="525">
        <f t="shared" si="0"/>
        <v>10470</v>
      </c>
      <c r="J9" s="525">
        <f>I9</f>
        <v>10470</v>
      </c>
      <c r="K9" s="525"/>
      <c r="L9" s="526"/>
    </row>
    <row r="10" spans="1:12" ht="18" customHeight="1">
      <c r="A10" s="114"/>
      <c r="B10" s="18"/>
      <c r="C10" s="66">
        <v>4110</v>
      </c>
      <c r="D10" s="30" t="s">
        <v>298</v>
      </c>
      <c r="E10" s="719"/>
      <c r="F10" s="716"/>
      <c r="G10" s="720">
        <v>454</v>
      </c>
      <c r="H10" s="525">
        <v>454</v>
      </c>
      <c r="I10" s="525"/>
      <c r="J10" s="525"/>
      <c r="K10" s="525"/>
      <c r="L10" s="526"/>
    </row>
    <row r="11" spans="1:12" ht="18" customHeight="1">
      <c r="A11" s="114"/>
      <c r="B11" s="18"/>
      <c r="C11" s="66">
        <v>4120</v>
      </c>
      <c r="D11" s="31" t="s">
        <v>125</v>
      </c>
      <c r="E11" s="719"/>
      <c r="F11" s="716"/>
      <c r="G11" s="720">
        <v>73</v>
      </c>
      <c r="H11" s="525">
        <v>73</v>
      </c>
      <c r="I11" s="525"/>
      <c r="J11" s="525"/>
      <c r="K11" s="525"/>
      <c r="L11" s="526"/>
    </row>
    <row r="12" spans="1:12" ht="18" customHeight="1">
      <c r="A12" s="114"/>
      <c r="B12" s="18"/>
      <c r="C12" s="66">
        <v>4170</v>
      </c>
      <c r="D12" s="33" t="s">
        <v>856</v>
      </c>
      <c r="E12" s="719"/>
      <c r="F12" s="716"/>
      <c r="G12" s="720">
        <v>4600</v>
      </c>
      <c r="H12" s="525">
        <v>4600</v>
      </c>
      <c r="I12" s="525">
        <f t="shared" si="0"/>
        <v>4600</v>
      </c>
      <c r="J12" s="525">
        <f>I12</f>
        <v>4600</v>
      </c>
      <c r="K12" s="525"/>
      <c r="L12" s="526"/>
    </row>
    <row r="13" spans="1:12" ht="18" customHeight="1">
      <c r="A13" s="114"/>
      <c r="B13" s="18"/>
      <c r="C13" s="66">
        <v>4210</v>
      </c>
      <c r="D13" s="33" t="s">
        <v>127</v>
      </c>
      <c r="E13" s="719"/>
      <c r="F13" s="716"/>
      <c r="G13" s="720">
        <v>350</v>
      </c>
      <c r="H13" s="525">
        <v>350</v>
      </c>
      <c r="I13" s="525">
        <f t="shared" si="0"/>
        <v>350</v>
      </c>
      <c r="J13" s="525"/>
      <c r="K13" s="525"/>
      <c r="L13" s="526"/>
    </row>
    <row r="14" spans="1:12" ht="18" customHeight="1">
      <c r="A14" s="114"/>
      <c r="B14" s="18"/>
      <c r="C14" s="66">
        <v>4260</v>
      </c>
      <c r="D14" s="33" t="s">
        <v>318</v>
      </c>
      <c r="E14" s="719"/>
      <c r="F14" s="716"/>
      <c r="G14" s="720">
        <v>500</v>
      </c>
      <c r="H14" s="525">
        <v>500</v>
      </c>
      <c r="I14" s="525">
        <f t="shared" si="0"/>
        <v>500</v>
      </c>
      <c r="J14" s="525"/>
      <c r="K14" s="525"/>
      <c r="L14" s="526"/>
    </row>
    <row r="15" spans="1:12" ht="16.5" customHeight="1">
      <c r="A15" s="114"/>
      <c r="B15" s="18"/>
      <c r="C15" s="66">
        <v>4300</v>
      </c>
      <c r="D15" s="33" t="s">
        <v>320</v>
      </c>
      <c r="E15" s="719"/>
      <c r="F15" s="716"/>
      <c r="G15" s="720">
        <v>41613</v>
      </c>
      <c r="H15" s="525">
        <v>41613</v>
      </c>
      <c r="I15" s="525">
        <f t="shared" si="0"/>
        <v>41613</v>
      </c>
      <c r="J15" s="525"/>
      <c r="K15" s="525"/>
      <c r="L15" s="526"/>
    </row>
    <row r="16" spans="1:12" ht="20.25" customHeight="1">
      <c r="A16" s="114"/>
      <c r="B16" s="18"/>
      <c r="C16" s="66">
        <v>4370</v>
      </c>
      <c r="D16" s="18" t="s">
        <v>448</v>
      </c>
      <c r="E16" s="719"/>
      <c r="F16" s="716"/>
      <c r="G16" s="720">
        <v>200</v>
      </c>
      <c r="H16" s="525">
        <v>200</v>
      </c>
      <c r="I16" s="525">
        <f t="shared" si="0"/>
        <v>200</v>
      </c>
      <c r="J16" s="525"/>
      <c r="K16" s="525"/>
      <c r="L16" s="526"/>
    </row>
    <row r="17" spans="1:12" ht="28.5" customHeight="1">
      <c r="A17" s="141">
        <v>852</v>
      </c>
      <c r="B17" s="140">
        <v>85295</v>
      </c>
      <c r="C17" s="140">
        <v>2120</v>
      </c>
      <c r="D17" s="515" t="s">
        <v>300</v>
      </c>
      <c r="E17" s="520">
        <f>'Z 1. 1'!F152</f>
        <v>43600</v>
      </c>
      <c r="F17" s="521">
        <f>'Z 1. 1'!G152</f>
        <v>43600</v>
      </c>
      <c r="G17" s="520">
        <f aca="true" t="shared" si="1" ref="G17:L17">SUM(G18:G21)</f>
        <v>43600</v>
      </c>
      <c r="H17" s="521">
        <f t="shared" si="1"/>
        <v>43600</v>
      </c>
      <c r="I17" s="521">
        <f t="shared" si="1"/>
        <v>43600</v>
      </c>
      <c r="J17" s="521">
        <f t="shared" si="1"/>
        <v>5210</v>
      </c>
      <c r="K17" s="521">
        <f t="shared" si="1"/>
        <v>0</v>
      </c>
      <c r="L17" s="522">
        <f t="shared" si="1"/>
        <v>0</v>
      </c>
    </row>
    <row r="18" spans="1:12" ht="19.5" customHeight="1">
      <c r="A18" s="146"/>
      <c r="B18" s="5"/>
      <c r="C18" s="71">
        <v>4010</v>
      </c>
      <c r="D18" s="33" t="s">
        <v>944</v>
      </c>
      <c r="E18" s="518"/>
      <c r="F18" s="519"/>
      <c r="G18" s="518">
        <v>5210</v>
      </c>
      <c r="H18" s="519">
        <v>5210</v>
      </c>
      <c r="I18" s="519">
        <f>H18</f>
        <v>5210</v>
      </c>
      <c r="J18" s="519">
        <f>I18</f>
        <v>5210</v>
      </c>
      <c r="K18" s="519"/>
      <c r="L18" s="717"/>
    </row>
    <row r="19" spans="1:12" ht="21.75" customHeight="1">
      <c r="A19" s="146"/>
      <c r="B19" s="5"/>
      <c r="C19" s="71">
        <v>4210</v>
      </c>
      <c r="D19" s="33" t="s">
        <v>127</v>
      </c>
      <c r="E19" s="518">
        <v>0</v>
      </c>
      <c r="F19" s="519"/>
      <c r="G19" s="518">
        <v>21850</v>
      </c>
      <c r="H19" s="519">
        <v>21850</v>
      </c>
      <c r="I19" s="519">
        <f>H19</f>
        <v>21850</v>
      </c>
      <c r="J19" s="519"/>
      <c r="K19" s="519"/>
      <c r="L19" s="717"/>
    </row>
    <row r="20" spans="1:12" ht="20.25" customHeight="1">
      <c r="A20" s="146"/>
      <c r="B20" s="5"/>
      <c r="C20" s="71">
        <v>4260</v>
      </c>
      <c r="D20" s="33" t="s">
        <v>318</v>
      </c>
      <c r="E20" s="518">
        <v>0</v>
      </c>
      <c r="F20" s="519"/>
      <c r="G20" s="518">
        <v>1137</v>
      </c>
      <c r="H20" s="519">
        <v>1137</v>
      </c>
      <c r="I20" s="519">
        <f>H20</f>
        <v>1137</v>
      </c>
      <c r="J20" s="519"/>
      <c r="K20" s="519"/>
      <c r="L20" s="717"/>
    </row>
    <row r="21" spans="1:12" ht="19.5" customHeight="1" thickBot="1">
      <c r="A21" s="656"/>
      <c r="B21" s="657"/>
      <c r="C21" s="658">
        <v>4300</v>
      </c>
      <c r="D21" s="659" t="s">
        <v>320</v>
      </c>
      <c r="E21" s="660">
        <v>0</v>
      </c>
      <c r="F21" s="661"/>
      <c r="G21" s="660">
        <v>15403</v>
      </c>
      <c r="H21" s="661">
        <v>15403</v>
      </c>
      <c r="I21" s="661">
        <f>H21</f>
        <v>15403</v>
      </c>
      <c r="J21" s="661"/>
      <c r="K21" s="661"/>
      <c r="L21" s="718"/>
    </row>
    <row r="22" spans="1:12" ht="24.75" customHeight="1" thickBot="1">
      <c r="A22" s="995" t="s">
        <v>859</v>
      </c>
      <c r="B22" s="996"/>
      <c r="C22" s="996"/>
      <c r="D22" s="996"/>
      <c r="E22" s="662">
        <f aca="true" t="shared" si="2" ref="E22:L22">E8+E17</f>
        <v>101860</v>
      </c>
      <c r="F22" s="663">
        <f t="shared" si="2"/>
        <v>101860</v>
      </c>
      <c r="G22" s="662">
        <f t="shared" si="2"/>
        <v>101860</v>
      </c>
      <c r="H22" s="663">
        <f t="shared" si="2"/>
        <v>101860</v>
      </c>
      <c r="I22" s="663">
        <f t="shared" si="2"/>
        <v>101860</v>
      </c>
      <c r="J22" s="663">
        <f t="shared" si="2"/>
        <v>20280</v>
      </c>
      <c r="K22" s="663">
        <f t="shared" si="2"/>
        <v>0</v>
      </c>
      <c r="L22" s="664">
        <f t="shared" si="2"/>
        <v>0</v>
      </c>
    </row>
    <row r="23" ht="12.75">
      <c r="C23" s="16"/>
    </row>
    <row r="24" spans="3:11" ht="13.5" customHeight="1">
      <c r="C24" s="16"/>
      <c r="J24" s="861" t="s">
        <v>113</v>
      </c>
      <c r="K24" s="861"/>
    </row>
    <row r="25" spans="3:11" ht="12.75">
      <c r="C25" s="16"/>
      <c r="J25" s="117"/>
      <c r="K25" s="117"/>
    </row>
    <row r="26" spans="3:11" ht="12.75">
      <c r="C26" s="16"/>
      <c r="J26" s="861" t="s">
        <v>1090</v>
      </c>
      <c r="K26" s="861"/>
    </row>
  </sheetData>
  <mergeCells count="14">
    <mergeCell ref="J26:K26"/>
    <mergeCell ref="H4:H6"/>
    <mergeCell ref="J5:L5"/>
    <mergeCell ref="E1:L1"/>
    <mergeCell ref="J24:K24"/>
    <mergeCell ref="A22:D22"/>
    <mergeCell ref="A3:L3"/>
    <mergeCell ref="A4:C4"/>
    <mergeCell ref="D4:D6"/>
    <mergeCell ref="E4:E6"/>
    <mergeCell ref="G4:G6"/>
    <mergeCell ref="I4:L4"/>
    <mergeCell ref="I5:I6"/>
    <mergeCell ref="F4:F6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SKARBNIK</cp:lastModifiedBy>
  <cp:lastPrinted>2011-03-21T13:27:48Z</cp:lastPrinted>
  <dcterms:created xsi:type="dcterms:W3CDTF">2002-03-22T09:59:04Z</dcterms:created>
  <dcterms:modified xsi:type="dcterms:W3CDTF">2011-03-21T13:28:13Z</dcterms:modified>
  <cp:category/>
  <cp:version/>
  <cp:contentType/>
  <cp:contentStatus/>
</cp:coreProperties>
</file>